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Y:\★臨床研究推進担当\999_内藤\作業\01.webサイト関連(Wordpress&amp;WebRelease)\治験ページ(臨床試験管理室）\2025年度\20250825\"/>
    </mc:Choice>
  </mc:AlternateContent>
  <xr:revisionPtr revIDLastSave="0" documentId="8_{CE5E3E9F-59AE-4833-9C5C-F201C856A25F}" xr6:coauthVersionLast="47" xr6:coauthVersionMax="47" xr10:uidLastSave="{00000000-0000-0000-0000-000000000000}"/>
  <bookViews>
    <workbookView xWindow="-120" yWindow="-120" windowWidth="29040" windowHeight="15720" tabRatio="818" xr2:uid="{00000000-000D-0000-FFFF-FFFF00000000}"/>
  </bookViews>
  <sheets>
    <sheet name="使い方と注意事項" sheetId="1" r:id="rId1"/>
    <sheet name="YC書式510_医療機器・ポイント算出表" sheetId="2" r:id="rId2"/>
    <sheet name="YC書式512_医療機器・経費内訳書" sheetId="4" r:id="rId3"/>
    <sheet name="YC書式512_別紙1" sheetId="5" r:id="rId4"/>
    <sheet name="YC書式512_別紙2" sheetId="6" r:id="rId5"/>
  </sheets>
  <definedNames>
    <definedName name="_xlnm.Print_Area" localSheetId="1">YC書式510_医療機器・ポイント算出表!$A$1:$AD$39</definedName>
    <definedName name="_xlnm.Print_Area" localSheetId="2">YC書式512_医療機器・経費内訳書!$A$1:$AE$89</definedName>
    <definedName name="_xlnm.Print_Area" localSheetId="3">YC書式512_別紙1!$A$1:$AH$58</definedName>
    <definedName name="_xlnm.Print_Area" localSheetId="4">YC書式512_別紙2!$A$1:$AH$33</definedName>
    <definedName name="_xlnm.Print_Area" localSheetId="0">使い方と注意事項!$B$1:$B$7</definedName>
    <definedName name="Z_55E56F26_4B40_4110_8016_275979CB7E24_.wvu.Cols" localSheetId="2" hidden="1">YC書式512_医療機器・経費内訳書!$AJ:$AJ</definedName>
    <definedName name="Z_55E56F26_4B40_4110_8016_275979CB7E24_.wvu.PrintArea" localSheetId="1" hidden="1">YC書式510_医療機器・ポイント算出表!$A$1:$AD$32</definedName>
    <definedName name="Z_55E56F26_4B40_4110_8016_275979CB7E24_.wvu.PrintArea" localSheetId="2" hidden="1">YC書式512_医療機器・経費内訳書!$A$1:$AE$54</definedName>
    <definedName name="Z_55E56F26_4B40_4110_8016_275979CB7E24_.wvu.Rows" localSheetId="1" hidden="1">YC書式510_医療機器・ポイント算出表!$41:$42</definedName>
  </definedNames>
  <calcPr calcId="191029"/>
  <customWorkbookViews>
    <customWorkbookView name="YANAGIDA - 個人用ビュー" guid="{55E56F26-4B40-4110-8016-275979CB7E24}" mergeInterval="0" personalView="1" maximized="1" xWindow="-11" yWindow="-11" windowWidth="1942" windowHeight="1042" tabRatio="760"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 i="2" l="1"/>
  <c r="Y5" i="5"/>
  <c r="H6" i="2"/>
  <c r="H5" i="5"/>
  <c r="AM45" i="4"/>
  <c r="Y20" i="4"/>
  <c r="M59" i="4"/>
  <c r="AM57" i="4"/>
  <c r="AN57" i="4" s="1"/>
  <c r="AN56" i="4"/>
  <c r="AM56" i="4"/>
  <c r="AM55" i="4"/>
  <c r="AN55" i="4" s="1"/>
  <c r="AM54" i="4"/>
  <c r="AN54" i="4" s="1"/>
  <c r="S21" i="4"/>
  <c r="R21" i="4"/>
  <c r="AG45" i="4"/>
  <c r="AG42" i="4"/>
  <c r="H12" i="4" l="1"/>
  <c r="O57" i="5"/>
  <c r="S3" i="5"/>
  <c r="AJ29" i="6"/>
  <c r="AJ28" i="6"/>
  <c r="AJ27" i="6"/>
  <c r="AJ26" i="6"/>
  <c r="AJ25" i="6"/>
  <c r="AJ24" i="6"/>
  <c r="AJ23" i="6"/>
  <c r="AJ22" i="6"/>
  <c r="AJ21" i="6"/>
  <c r="AJ20" i="6"/>
  <c r="AJ19" i="6"/>
  <c r="AJ18" i="6"/>
  <c r="AJ17" i="6"/>
  <c r="AJ16" i="6"/>
  <c r="AJ15" i="6"/>
  <c r="AJ14" i="6"/>
  <c r="S3" i="6"/>
  <c r="AN89" i="4"/>
  <c r="AN88" i="4"/>
  <c r="AN87" i="4"/>
  <c r="AG86" i="4"/>
  <c r="AN84" i="4"/>
  <c r="AN83" i="4"/>
  <c r="AN82" i="4"/>
  <c r="AG82" i="4"/>
  <c r="AN81" i="4"/>
  <c r="AN80" i="4"/>
  <c r="AG79" i="4"/>
  <c r="AN78" i="4"/>
  <c r="AN77" i="4"/>
  <c r="AG76" i="4"/>
  <c r="AN75" i="4"/>
  <c r="AN74" i="4"/>
  <c r="AG73" i="4"/>
  <c r="AM72" i="4"/>
  <c r="AN72" i="4" s="1"/>
  <c r="AM71" i="4"/>
  <c r="AN71" i="4" s="1"/>
  <c r="AM70" i="4"/>
  <c r="AN70" i="4" s="1"/>
  <c r="AM69" i="4"/>
  <c r="AN69" i="4" s="1"/>
  <c r="AG68" i="4"/>
  <c r="AM67" i="4"/>
  <c r="AN67" i="4" s="1"/>
  <c r="AM66" i="4"/>
  <c r="AN66" i="4" s="1"/>
  <c r="AM65" i="4"/>
  <c r="AN65" i="4" s="1"/>
  <c r="AM64" i="4"/>
  <c r="AN64" i="4" s="1"/>
  <c r="AG63" i="4"/>
  <c r="AM62" i="4"/>
  <c r="AN62" i="4" s="1"/>
  <c r="AM61" i="4"/>
  <c r="AN61" i="4" s="1"/>
  <c r="AM60" i="4"/>
  <c r="AN60" i="4" s="1"/>
  <c r="AM59" i="4"/>
  <c r="AN59" i="4" s="1"/>
  <c r="AG58" i="4"/>
  <c r="AG53" i="4"/>
  <c r="AM52" i="4"/>
  <c r="AN52" i="4" s="1"/>
  <c r="AM51" i="4"/>
  <c r="AN51" i="4" s="1"/>
  <c r="AM50" i="4"/>
  <c r="AN50" i="4" s="1"/>
  <c r="AM49" i="4"/>
  <c r="AN49" i="4" s="1"/>
  <c r="AG48" i="4"/>
  <c r="AN41" i="4"/>
  <c r="AN40" i="4"/>
  <c r="AN39" i="4"/>
  <c r="AG38" i="4"/>
  <c r="AG37" i="4"/>
  <c r="AJ33" i="4"/>
  <c r="M88" i="4"/>
  <c r="Y88" i="4" s="1"/>
  <c r="Y89" i="4" s="1"/>
  <c r="AH86" i="4" s="1"/>
  <c r="AM86" i="4" s="1"/>
  <c r="AN86" i="4" s="1"/>
  <c r="C83" i="4"/>
  <c r="Y83" i="4" s="1"/>
  <c r="Y80" i="4"/>
  <c r="AH79" i="4" s="1"/>
  <c r="AM79" i="4" s="1"/>
  <c r="AN79" i="4" s="1"/>
  <c r="Y77" i="4"/>
  <c r="AH76" i="4" s="1"/>
  <c r="AM76" i="4" s="1"/>
  <c r="AN76" i="4" s="1"/>
  <c r="Y74" i="4"/>
  <c r="AH73" i="4" s="1"/>
  <c r="AM73" i="4" s="1"/>
  <c r="AN73" i="4" s="1"/>
  <c r="H70" i="4"/>
  <c r="Y70" i="4" s="1"/>
  <c r="Y69" i="4"/>
  <c r="AI68" i="4" s="1"/>
  <c r="M64" i="4"/>
  <c r="Y64" i="4" s="1"/>
  <c r="Y54" i="4"/>
  <c r="Q29" i="4"/>
  <c r="Q28" i="4"/>
  <c r="Q27" i="4"/>
  <c r="AI33" i="4" s="1"/>
  <c r="Y21" i="4"/>
  <c r="Y43" i="4" s="1"/>
  <c r="AH45" i="4" s="1"/>
  <c r="Y42" i="4"/>
  <c r="AH42" i="4" s="1"/>
  <c r="AM42" i="4" s="1"/>
  <c r="AN42" i="4" s="1"/>
  <c r="Q12" i="4"/>
  <c r="Y11" i="4"/>
  <c r="N10" i="4"/>
  <c r="AB7" i="4"/>
  <c r="N22" i="4" s="1"/>
  <c r="X2" i="2"/>
  <c r="H55" i="4" l="1"/>
  <c r="AI53" i="4"/>
  <c r="Y71" i="4"/>
  <c r="AH68" i="4" s="1"/>
  <c r="AK68" i="4" s="1"/>
  <c r="AL68" i="4" s="1"/>
  <c r="AM68" i="4" s="1"/>
  <c r="AN68" i="4" s="1"/>
  <c r="Y55" i="4"/>
  <c r="Y56" i="4" s="1"/>
  <c r="AH53" i="4" s="1"/>
  <c r="AK53" i="4" s="1"/>
  <c r="AL53" i="4" s="1"/>
  <c r="AM53" i="4" s="1"/>
  <c r="AN53" i="4" s="1"/>
  <c r="AN45" i="4"/>
  <c r="H65" i="4"/>
  <c r="Y65" i="4" s="1"/>
  <c r="Y66" i="4" s="1"/>
  <c r="AH63" i="4" s="1"/>
  <c r="AK63" i="4" s="1"/>
  <c r="AL63" i="4" s="1"/>
  <c r="AI63" i="4"/>
  <c r="Y22" i="4"/>
  <c r="N23" i="4"/>
  <c r="Y23" i="4" s="1"/>
  <c r="A12" i="4"/>
  <c r="AD38" i="2"/>
  <c r="AD37" i="2"/>
  <c r="AD36" i="2"/>
  <c r="AD35" i="2"/>
  <c r="AD34" i="2"/>
  <c r="AD33" i="2"/>
  <c r="AM63" i="4" l="1"/>
  <c r="AN63" i="4" s="1"/>
  <c r="AA39" i="2"/>
  <c r="N12" i="4" s="1"/>
  <c r="Y12" i="4" s="1"/>
  <c r="Y24" i="4"/>
  <c r="Y45" i="4" s="1"/>
  <c r="O1" i="2"/>
  <c r="Y39" i="4" l="1"/>
  <c r="AH38" i="4" s="1"/>
  <c r="AM38" i="4" s="1"/>
  <c r="AN38" i="4" s="1"/>
  <c r="F30" i="6" l="1"/>
  <c r="F31" i="6"/>
  <c r="Y4" i="5"/>
  <c r="AD28" i="2" l="1"/>
  <c r="S1" i="6" l="1"/>
  <c r="S1" i="5"/>
  <c r="Y2" i="2"/>
  <c r="T2" i="2"/>
  <c r="P3" i="2"/>
  <c r="P2" i="2"/>
  <c r="T3" i="6" l="1"/>
  <c r="AC2" i="6"/>
  <c r="AB2" i="6"/>
  <c r="X2" i="6"/>
  <c r="W2" i="6"/>
  <c r="T2" i="6"/>
  <c r="S2" i="6"/>
  <c r="AC2" i="5"/>
  <c r="AB2" i="5"/>
  <c r="X2" i="5"/>
  <c r="W2" i="5"/>
  <c r="T3" i="5"/>
  <c r="T2" i="5"/>
  <c r="S2" i="5"/>
  <c r="Y10" i="4"/>
  <c r="AI37" i="4" s="1"/>
  <c r="O3" i="2"/>
  <c r="S2" i="2"/>
  <c r="O2" i="2"/>
  <c r="Y13" i="4" l="1"/>
  <c r="Y15" i="4" s="1"/>
  <c r="Y14" i="4"/>
  <c r="AE18" i="2"/>
  <c r="AE35" i="2"/>
  <c r="AD19" i="2"/>
  <c r="AD16" i="2"/>
  <c r="AD15" i="2"/>
  <c r="M39" i="4"/>
  <c r="Y16" i="4" l="1"/>
  <c r="Y17" i="4" s="1"/>
  <c r="H6" i="6"/>
  <c r="Y5" i="6"/>
  <c r="H5" i="6"/>
  <c r="AF4" i="6"/>
  <c r="Y4" i="6"/>
  <c r="U4" i="6"/>
  <c r="R33" i="6"/>
  <c r="R34" i="6" s="1"/>
  <c r="AF4" i="5" l="1"/>
  <c r="U4" i="5"/>
  <c r="AB4" i="2" l="1"/>
  <c r="Y59" i="4" l="1"/>
  <c r="H60" i="4" l="1"/>
  <c r="AI58" i="4"/>
  <c r="Y60" i="4"/>
  <c r="Y61" i="4" s="1"/>
  <c r="AH58" i="4" s="1"/>
  <c r="H6" i="5"/>
  <c r="AE43" i="5"/>
  <c r="AE47" i="5"/>
  <c r="AE51" i="5"/>
  <c r="AE15" i="5"/>
  <c r="AE19" i="5"/>
  <c r="AE23" i="5"/>
  <c r="AE27" i="5"/>
  <c r="AE31" i="5"/>
  <c r="AE35" i="5"/>
  <c r="AE39" i="5"/>
  <c r="AE11" i="5"/>
  <c r="AK58" i="4" l="1"/>
  <c r="AL58" i="4" s="1"/>
  <c r="AM58" i="4" s="1"/>
  <c r="AN58" i="4" s="1"/>
  <c r="F57" i="5"/>
  <c r="H39" i="4" l="1"/>
  <c r="U4" i="2" l="1"/>
  <c r="Q4" i="2"/>
  <c r="AD29" i="2"/>
  <c r="AD27" i="2" l="1"/>
  <c r="AD31" i="2" l="1"/>
  <c r="AD32" i="2" l="1"/>
  <c r="AD30" i="2"/>
  <c r="AD26" i="2"/>
  <c r="AD25" i="2"/>
  <c r="AD24" i="2"/>
  <c r="AD23" i="2"/>
  <c r="W22" i="2"/>
  <c r="O22" i="2"/>
  <c r="I22" i="2"/>
  <c r="AD21" i="2"/>
  <c r="AD20" i="2"/>
  <c r="AD18" i="2"/>
  <c r="AD17" i="2"/>
  <c r="AD14" i="2"/>
  <c r="AD13" i="2"/>
  <c r="H7" i="2"/>
  <c r="AD22" i="2" l="1"/>
  <c r="N39" i="2" s="1"/>
  <c r="N27" i="4" l="1"/>
  <c r="N28" i="4"/>
  <c r="N29" i="4"/>
  <c r="Y29" i="4" s="1"/>
  <c r="Y28" i="4" l="1"/>
  <c r="Y10" i="6" s="1"/>
  <c r="AJ48" i="4"/>
  <c r="Y27" i="4"/>
  <c r="H10" i="6" s="1"/>
  <c r="AI48" i="4"/>
  <c r="Y30" i="4" l="1"/>
  <c r="H11" i="6" s="1"/>
  <c r="Y31" i="4"/>
  <c r="AM10" i="6"/>
  <c r="AL10" i="6"/>
  <c r="Y32" i="4" l="1"/>
  <c r="Y33" i="4"/>
  <c r="Y11" i="6" s="1"/>
  <c r="AL30" i="6"/>
  <c r="AL15" i="6"/>
  <c r="AL23" i="6"/>
  <c r="AL16" i="6"/>
  <c r="AL24" i="6"/>
  <c r="AL19" i="6"/>
  <c r="AL17" i="6"/>
  <c r="AL25" i="6"/>
  <c r="AL18" i="6"/>
  <c r="AL26" i="6"/>
  <c r="AL27" i="6"/>
  <c r="AL28" i="6"/>
  <c r="AL29" i="6"/>
  <c r="AL22" i="6"/>
  <c r="AL20" i="6"/>
  <c r="AL21" i="6"/>
  <c r="AM29" i="6"/>
  <c r="AM30" i="6"/>
  <c r="AM15" i="6"/>
  <c r="AM16" i="6"/>
  <c r="AM17" i="6"/>
  <c r="AM21" i="6"/>
  <c r="AM25" i="6"/>
  <c r="AM27" i="6"/>
  <c r="AM18" i="6"/>
  <c r="AM19" i="6"/>
  <c r="AM26" i="6"/>
  <c r="AM20" i="6"/>
  <c r="AM23" i="6"/>
  <c r="AM24" i="6"/>
  <c r="AM22" i="6"/>
  <c r="AM28" i="6"/>
  <c r="Y34" i="4"/>
  <c r="Y48" i="4" s="1"/>
  <c r="AH48" i="4" s="1"/>
  <c r="Y37" i="4"/>
  <c r="AH37" i="4" s="1"/>
  <c r="AN10" i="6" l="1"/>
  <c r="AM31" i="6"/>
  <c r="AM14" i="6" s="1"/>
  <c r="AK48" i="4"/>
  <c r="AL48" i="4" s="1"/>
  <c r="AM48" i="4" s="1"/>
  <c r="AN48" i="4" s="1"/>
  <c r="AK37" i="4"/>
  <c r="AL37" i="4" s="1"/>
  <c r="AM37" i="4" s="1"/>
  <c r="AN37" i="4" s="1"/>
  <c r="AL31" i="6"/>
  <c r="AL14" i="6" s="1"/>
  <c r="Y33" i="6"/>
  <c r="Y15" i="6" l="1"/>
  <c r="AK15" i="6" s="1"/>
  <c r="Y14" i="6"/>
  <c r="Y27" i="6"/>
  <c r="AK27" i="6" s="1"/>
  <c r="Y28" i="6"/>
  <c r="AK28" i="6" s="1"/>
  <c r="Y21" i="6"/>
  <c r="AK21" i="6" s="1"/>
  <c r="Y23" i="6"/>
  <c r="AK23" i="6" s="1"/>
  <c r="Y24" i="6"/>
  <c r="AK24" i="6" s="1"/>
  <c r="Y25" i="6"/>
  <c r="AK25" i="6" s="1"/>
  <c r="Y18" i="6"/>
  <c r="AK18" i="6" s="1"/>
  <c r="Y26" i="6"/>
  <c r="AK26" i="6" s="1"/>
  <c r="Y17" i="6"/>
  <c r="AK17" i="6" s="1"/>
  <c r="Y19" i="6"/>
  <c r="AK19" i="6" s="1"/>
  <c r="Y22" i="6"/>
  <c r="AK22" i="6" s="1"/>
  <c r="Y16" i="6"/>
  <c r="AK16" i="6" s="1"/>
  <c r="Y29" i="6"/>
  <c r="AK29" i="6" s="1"/>
  <c r="Y20" i="6"/>
  <c r="AK20" i="6" s="1"/>
  <c r="AN25" i="6" l="1"/>
  <c r="AO25" i="6" s="1"/>
  <c r="AP25" i="6" s="1"/>
  <c r="AQ25" i="6" s="1"/>
  <c r="AN19" i="6"/>
  <c r="AO19" i="6" s="1"/>
  <c r="AP19" i="6" s="1"/>
  <c r="AQ19" i="6" s="1"/>
  <c r="AN16" i="6"/>
  <c r="AO16" i="6" s="1"/>
  <c r="AP16" i="6" s="1"/>
  <c r="AQ16" i="6" s="1"/>
  <c r="AN27" i="6"/>
  <c r="AO27" i="6" s="1"/>
  <c r="AP27" i="6" s="1"/>
  <c r="AQ27" i="6" s="1"/>
  <c r="AN20" i="6"/>
  <c r="AO20" i="6" s="1"/>
  <c r="AP20" i="6" s="1"/>
  <c r="AQ20" i="6" s="1"/>
  <c r="AN24" i="6"/>
  <c r="AO24" i="6" s="1"/>
  <c r="AP24" i="6" s="1"/>
  <c r="AQ24" i="6" s="1"/>
  <c r="AN22" i="6"/>
  <c r="AO22" i="6" s="1"/>
  <c r="AP22" i="6" s="1"/>
  <c r="AQ22" i="6" s="1"/>
  <c r="AN21" i="6"/>
  <c r="AO21" i="6" s="1"/>
  <c r="AP21" i="6" s="1"/>
  <c r="AQ21" i="6" s="1"/>
  <c r="AN26" i="6"/>
  <c r="AO26" i="6" s="1"/>
  <c r="AP26" i="6" s="1"/>
  <c r="AQ26" i="6" s="1"/>
  <c r="AN29" i="6"/>
  <c r="AO29" i="6" s="1"/>
  <c r="AP29" i="6" s="1"/>
  <c r="AQ29" i="6" s="1"/>
  <c r="AN23" i="6"/>
  <c r="AO23" i="6" s="1"/>
  <c r="AP23" i="6" s="1"/>
  <c r="AQ23" i="6" s="1"/>
  <c r="AN28" i="6"/>
  <c r="AO28" i="6" s="1"/>
  <c r="AP28" i="6" s="1"/>
  <c r="AQ28" i="6" s="1"/>
  <c r="AN17" i="6"/>
  <c r="AO17" i="6" s="1"/>
  <c r="AP17" i="6" s="1"/>
  <c r="AQ17" i="6" s="1"/>
  <c r="AN18" i="6"/>
  <c r="AO18" i="6" s="1"/>
  <c r="AP18" i="6" s="1"/>
  <c r="AQ18" i="6" s="1"/>
  <c r="AN15" i="6"/>
  <c r="AO15" i="6" s="1"/>
  <c r="AP15" i="6" s="1"/>
  <c r="AQ15" i="6" s="1"/>
  <c r="AC30" i="6"/>
  <c r="AG14" i="6" l="1"/>
  <c r="AK14" i="6" s="1"/>
  <c r="AG30" i="6"/>
  <c r="AF14" i="6"/>
  <c r="AH30" i="6"/>
  <c r="R30" i="6"/>
  <c r="R31" i="6" s="1"/>
  <c r="AD39" i="2"/>
  <c r="AN14" i="6" l="1"/>
  <c r="AO14" i="6" s="1"/>
  <c r="AP14" i="6" s="1"/>
  <c r="AQ14" i="6" s="1"/>
</calcChain>
</file>

<file path=xl/sharedStrings.xml><?xml version="1.0" encoding="utf-8"?>
<sst xmlns="http://schemas.openxmlformats.org/spreadsheetml/2006/main" count="559" uniqueCount="361">
  <si>
    <t>研究課題名</t>
  </si>
  <si>
    <t>円</t>
    <rPh sb="0" eb="1">
      <t>エン</t>
    </rPh>
    <phoneticPr fontId="2"/>
  </si>
  <si>
    <t>ウエイト</t>
    <phoneticPr fontId="5"/>
  </si>
  <si>
    <t>ポイント</t>
    <phoneticPr fontId="5"/>
  </si>
  <si>
    <t>Ⅰ</t>
    <phoneticPr fontId="5"/>
  </si>
  <si>
    <t>Ⅱ</t>
    <phoneticPr fontId="5"/>
  </si>
  <si>
    <t>Ⅲ</t>
    <phoneticPr fontId="5"/>
  </si>
  <si>
    <t>ポイント数</t>
    <rPh sb="4" eb="5">
      <t>スウ</t>
    </rPh>
    <phoneticPr fontId="5"/>
  </si>
  <si>
    <t>A</t>
    <phoneticPr fontId="5"/>
  </si>
  <si>
    <t>B</t>
    <phoneticPr fontId="5"/>
  </si>
  <si>
    <t>C</t>
    <phoneticPr fontId="5"/>
  </si>
  <si>
    <t>D</t>
    <phoneticPr fontId="5"/>
  </si>
  <si>
    <t>E</t>
    <phoneticPr fontId="5"/>
  </si>
  <si>
    <t>J</t>
    <phoneticPr fontId="5"/>
  </si>
  <si>
    <t>M</t>
    <phoneticPr fontId="5"/>
  </si>
  <si>
    <t>生検回数</t>
    <phoneticPr fontId="5"/>
  </si>
  <si>
    <t>要素</t>
    <rPh sb="0" eb="2">
      <t>ヨウソ</t>
    </rPh>
    <phoneticPr fontId="5"/>
  </si>
  <si>
    <t>被験者の選出
（適格＋除外基準数）</t>
    <phoneticPr fontId="5"/>
  </si>
  <si>
    <t>特殊検査のための
検体採取回数</t>
    <phoneticPr fontId="5"/>
  </si>
  <si>
    <t>（ウエイト×</t>
    <phoneticPr fontId="5"/>
  </si>
  <si>
    <t>）</t>
    <phoneticPr fontId="2"/>
  </si>
  <si>
    <t>回)</t>
    <phoneticPr fontId="2"/>
  </si>
  <si>
    <t>整理番号</t>
    <rPh sb="0" eb="2">
      <t>セイリ</t>
    </rPh>
    <rPh sb="2" eb="4">
      <t>バンゴウ</t>
    </rPh>
    <phoneticPr fontId="2"/>
  </si>
  <si>
    <t>実施計画書番号</t>
    <phoneticPr fontId="2"/>
  </si>
  <si>
    <t>×</t>
    <phoneticPr fontId="2"/>
  </si>
  <si>
    <t>合計ポイント数</t>
    <phoneticPr fontId="2"/>
  </si>
  <si>
    <t>１９以下</t>
    <phoneticPr fontId="2"/>
  </si>
  <si>
    <t>２０～２９</t>
    <phoneticPr fontId="2"/>
  </si>
  <si>
    <t>３０以上</t>
    <phoneticPr fontId="2"/>
  </si>
  <si>
    <t>４以下</t>
    <phoneticPr fontId="2"/>
  </si>
  <si>
    <t>５～９</t>
    <phoneticPr fontId="2"/>
  </si>
  <si>
    <t>４９以下</t>
    <phoneticPr fontId="5"/>
  </si>
  <si>
    <t>５０～９９</t>
    <phoneticPr fontId="2"/>
  </si>
  <si>
    <t>１００以上</t>
    <phoneticPr fontId="2"/>
  </si>
  <si>
    <t>研究課題名</t>
    <phoneticPr fontId="2"/>
  </si>
  <si>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</si>
  <si>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</si>
  <si>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</si>
  <si>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F</t>
    <phoneticPr fontId="5"/>
  </si>
  <si>
    <t>区分</t>
    <rPh sb="0" eb="2">
      <t>クブン</t>
    </rPh>
    <phoneticPr fontId="2"/>
  </si>
  <si>
    <t>個々の治験について、要素ごとに該当するポイントを求め、そのポイントを合計したものをその治験のポイント数とする。</t>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</si>
  <si>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</si>
  <si>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</si>
  <si>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臨床症状観察項目数</t>
    <phoneticPr fontId="2"/>
  </si>
  <si>
    <t>１０以上</t>
    <rPh sb="2" eb="4">
      <t>イジョウ</t>
    </rPh>
    <phoneticPr fontId="2"/>
  </si>
  <si>
    <t>一般的検査＋
非侵襲的機能検査及び
画像診断項目数</t>
    <rPh sb="24" eb="25">
      <t>スウ</t>
    </rPh>
    <phoneticPr fontId="5"/>
  </si>
  <si>
    <t>G</t>
    <phoneticPr fontId="2"/>
  </si>
  <si>
    <t>H</t>
    <phoneticPr fontId="2"/>
  </si>
  <si>
    <t>I</t>
    <phoneticPr fontId="5"/>
  </si>
  <si>
    <t>経過観察回数
(Visit回数)</t>
    <rPh sb="13" eb="15">
      <t>カイスウ</t>
    </rPh>
    <phoneticPr fontId="5"/>
  </si>
  <si>
    <t>１０～１２※</t>
    <phoneticPr fontId="2"/>
  </si>
  <si>
    <t>内訳</t>
    <rPh sb="0" eb="2">
      <t>ウチワケ</t>
    </rPh>
    <phoneticPr fontId="2"/>
  </si>
  <si>
    <t>契約単位</t>
    <rPh sb="0" eb="2">
      <t>ケイヤク</t>
    </rPh>
    <rPh sb="2" eb="4">
      <t>タンイ</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</si>
  <si>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</si>
  <si>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</si>
  <si>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</si>
  <si>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</si>
  <si>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</si>
  <si>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</si>
  <si>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</si>
  <si>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</si>
  <si>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</si>
  <si>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</si>
  <si>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・実施時金額</t>
    <rPh sb="1" eb="3">
      <t>ジッシ</t>
    </rPh>
    <rPh sb="3" eb="4">
      <t>ジ</t>
    </rPh>
    <rPh sb="4" eb="6">
      <t>キンガク</t>
    </rPh>
    <phoneticPr fontId="2"/>
  </si>
  <si>
    <t>＝</t>
    <phoneticPr fontId="2"/>
  </si>
  <si>
    <t>P</t>
    <phoneticPr fontId="5"/>
  </si>
  <si>
    <t>Q</t>
    <phoneticPr fontId="5"/>
  </si>
  <si>
    <t>S</t>
    <phoneticPr fontId="5"/>
  </si>
  <si>
    <t>4週に1回以上</t>
    <rPh sb="1" eb="2">
      <t>シュウ</t>
    </rPh>
    <rPh sb="4" eb="5">
      <t>カイ</t>
    </rPh>
    <rPh sb="6" eb="7">
      <t>ウエ</t>
    </rPh>
    <phoneticPr fontId="2"/>
  </si>
  <si>
    <t>2週に1回以上</t>
    <rPh sb="1" eb="2">
      <t>シュウ</t>
    </rPh>
    <rPh sb="4" eb="5">
      <t>カイ</t>
    </rPh>
    <rPh sb="5" eb="7">
      <t>イジョウ</t>
    </rPh>
    <phoneticPr fontId="2"/>
  </si>
  <si>
    <t>1週に1回以上</t>
    <rPh sb="1" eb="2">
      <t>シュウ</t>
    </rPh>
    <rPh sb="4" eb="5">
      <t>カイ</t>
    </rPh>
    <rPh sb="5" eb="7">
      <t>イジョウ</t>
    </rPh>
    <phoneticPr fontId="2"/>
  </si>
  <si>
    <t>経過観察頻度
(最大Visit頻度)</t>
    <rPh sb="4" eb="6">
      <t>ヒンド</t>
    </rPh>
    <rPh sb="8" eb="10">
      <t>サイダイ</t>
    </rPh>
    <rPh sb="15" eb="17">
      <t>ヒンド</t>
    </rPh>
    <phoneticPr fontId="5"/>
  </si>
  <si>
    <t>あり</t>
    <phoneticPr fontId="2"/>
  </si>
  <si>
    <t>例</t>
    <phoneticPr fontId="2"/>
  </si>
  <si>
    <t>ヶ月</t>
    <rPh sb="1" eb="2">
      <t>ゲツ</t>
    </rPh>
    <phoneticPr fontId="2"/>
  </si>
  <si>
    <t>加算するポイント</t>
    <rPh sb="0" eb="2">
      <t>カサン</t>
    </rPh>
    <phoneticPr fontId="2"/>
  </si>
  <si>
    <t>回</t>
    <rPh sb="0" eb="1">
      <t>カイ</t>
    </rPh>
    <phoneticPr fontId="2"/>
  </si>
  <si>
    <t>※13回以上は、 3回ごとに
3ポイントを加算</t>
    <phoneticPr fontId="2"/>
  </si>
  <si>
    <t>別途同意取得する
サブスタディ</t>
    <rPh sb="0" eb="2">
      <t>ベット</t>
    </rPh>
    <rPh sb="2" eb="4">
      <t>ドウイ</t>
    </rPh>
    <rPh sb="4" eb="6">
      <t>シュトク</t>
    </rPh>
    <phoneticPr fontId="2"/>
  </si>
  <si>
    <t>あり</t>
    <phoneticPr fontId="2"/>
  </si>
  <si>
    <t>U</t>
    <phoneticPr fontId="2"/>
  </si>
  <si>
    <t>V</t>
    <phoneticPr fontId="5"/>
  </si>
  <si>
    <t>・実施時金額</t>
    <rPh sb="1" eb="4">
      <t>ジッシジ</t>
    </rPh>
    <rPh sb="4" eb="6">
      <t>キンガク</t>
    </rPh>
    <phoneticPr fontId="2"/>
  </si>
  <si>
    <t>○</t>
    <phoneticPr fontId="2"/>
  </si>
  <si>
    <t>■</t>
  </si>
  <si>
    <t>治験</t>
    <phoneticPr fontId="2"/>
  </si>
  <si>
    <t>製造販売後臨床試験</t>
    <phoneticPr fontId="2"/>
  </si>
  <si>
    <t>医療機器</t>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</si>
  <si>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</si>
  <si>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</si>
  <si>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</si>
  <si>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シートを削除したり、計算式を変更しないでください。</t>
    <rPh sb="4" eb="6">
      <t>サクジョ</t>
    </rPh>
    <rPh sb="10" eb="12">
      <t>ケイサン</t>
    </rPh>
    <rPh sb="12" eb="13">
      <t>シキ</t>
    </rPh>
    <rPh sb="14" eb="16">
      <t>ヘンコウ</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</si>
  <si>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</si>
  <si>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</si>
  <si>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検査・画像診断データ等の
マスキング提供</t>
    <rPh sb="0" eb="2">
      <t>ケンサ</t>
    </rPh>
    <rPh sb="3" eb="7">
      <t>ガゾウシンダン</t>
    </rPh>
    <rPh sb="10" eb="11">
      <t>トウ</t>
    </rPh>
    <rPh sb="18" eb="20">
      <t>テイキョウ</t>
    </rPh>
    <phoneticPr fontId="2"/>
  </si>
  <si>
    <t>侵襲的機能検査及び
画像診断項目数</t>
    <rPh sb="14" eb="16">
      <t>コウモク</t>
    </rPh>
    <phoneticPr fontId="5"/>
  </si>
  <si>
    <t>新規申請</t>
    <rPh sb="0" eb="2">
      <t>シンキ</t>
    </rPh>
    <rPh sb="2" eb="4">
      <t>シンセイ</t>
    </rPh>
    <phoneticPr fontId="2"/>
  </si>
  <si>
    <t>変更申請</t>
    <rPh sb="0" eb="2">
      <t>ヘンコウ</t>
    </rPh>
    <rPh sb="2" eb="4">
      <t>シンセイ</t>
    </rPh>
    <phoneticPr fontId="2"/>
  </si>
  <si>
    <t>年間</t>
    <rPh sb="0" eb="2">
      <t>ネンカン</t>
    </rPh>
    <phoneticPr fontId="2"/>
  </si>
  <si>
    <t>試験終了予定日：</t>
    <rPh sb="0" eb="2">
      <t>シケン</t>
    </rPh>
    <rPh sb="2" eb="4">
      <t>シュウリョウ</t>
    </rPh>
    <rPh sb="4" eb="7">
      <t>ヨテイビ</t>
    </rPh>
    <phoneticPr fontId="2"/>
  </si>
  <si>
    <t>試験期間：</t>
    <rPh sb="0" eb="2">
      <t>シケン</t>
    </rPh>
    <rPh sb="2" eb="4">
      <t>キカン</t>
    </rPh>
    <phoneticPr fontId="2"/>
  </si>
  <si>
    <t>×種類</t>
    <rPh sb="1" eb="3">
      <t>シュルイ</t>
    </rPh>
    <phoneticPr fontId="2"/>
  </si>
  <si>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</si>
  <si>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選択基準及び除外基準の項目数をカウントすること。なお、試験期間内の所定の時期にそれぞれ基準が設定されている場合には、それらの総計とすること。また、同一の試験で異なる疾患を対象とする場合など、それぞれの基準が異なる場合には、ポイント数が高くなるように算定すること。ただし、対象疾患毎に費用算定しても構わない。</t>
  </si>
  <si>
    <t>試験への参加同意とは別に、被験者から同意取得する付随研究（検体バンキングなど）を予定している場合に算定すること。</t>
  </si>
  <si>
    <t>治験責任医師又は治験分担医師が、試験参加に際してGCP又はEDC、IXRS、評価方法等のトレーニングなどを要する場合に算定すること。</t>
  </si>
  <si>
    <t>資材名</t>
    <rPh sb="0" eb="2">
      <t>シザイ</t>
    </rPh>
    <rPh sb="2" eb="3">
      <t>メイ</t>
    </rPh>
    <phoneticPr fontId="2"/>
  </si>
  <si>
    <t>必要数量</t>
    <rPh sb="0" eb="2">
      <t>ヒツヨウ</t>
    </rPh>
    <rPh sb="2" eb="4">
      <t>スウリョウ</t>
    </rPh>
    <phoneticPr fontId="2"/>
  </si>
  <si>
    <t>製造会社名</t>
    <rPh sb="0" eb="2">
      <t>セイゾウ</t>
    </rPh>
    <rPh sb="2" eb="4">
      <t>ガイシャ</t>
    </rPh>
    <rPh sb="4" eb="5">
      <t>メイ</t>
    </rPh>
    <phoneticPr fontId="2"/>
  </si>
  <si>
    <t>分類</t>
    <rPh sb="0" eb="2">
      <t>ブンルイ</t>
    </rPh>
    <phoneticPr fontId="2"/>
  </si>
  <si>
    <t>医薬品</t>
    <rPh sb="0" eb="3">
      <t>イヤクヒン</t>
    </rPh>
    <phoneticPr fontId="2"/>
  </si>
  <si>
    <t>医療機器</t>
    <rPh sb="0" eb="4">
      <t>イリョウキキ</t>
    </rPh>
    <phoneticPr fontId="2"/>
  </si>
  <si>
    <t>検査試薬</t>
    <rPh sb="0" eb="2">
      <t>ケンサ</t>
    </rPh>
    <rPh sb="2" eb="4">
      <t>シヤク</t>
    </rPh>
    <phoneticPr fontId="2"/>
  </si>
  <si>
    <t>型番又は
JANコードなど</t>
    <phoneticPr fontId="2"/>
  </si>
  <si>
    <t>その他</t>
    <rPh sb="2" eb="3">
      <t>タ</t>
    </rPh>
    <phoneticPr fontId="2"/>
  </si>
  <si>
    <t>包装単位</t>
    <phoneticPr fontId="2"/>
  </si>
  <si>
    <t>希望小売価格又は公定価格（消費税別）</t>
    <rPh sb="0" eb="2">
      <t>キボウ</t>
    </rPh>
    <rPh sb="2" eb="4">
      <t>コウリ</t>
    </rPh>
    <rPh sb="4" eb="6">
      <t>カカク</t>
    </rPh>
    <rPh sb="6" eb="7">
      <t>マタ</t>
    </rPh>
    <rPh sb="8" eb="10">
      <t>コウテイ</t>
    </rPh>
    <rPh sb="10" eb="12">
      <t>カカク</t>
    </rPh>
    <rPh sb="13" eb="16">
      <t>ショウヒゼイ</t>
    </rPh>
    <rPh sb="16" eb="17">
      <t>ベツ</t>
    </rPh>
    <phoneticPr fontId="2"/>
  </si>
  <si>
    <t>合計金額
（消費税別）</t>
    <rPh sb="0" eb="2">
      <t>ゴウケイ</t>
    </rPh>
    <rPh sb="2" eb="4">
      <t>キンガク</t>
    </rPh>
    <rPh sb="6" eb="9">
      <t>ショウヒゼイ</t>
    </rPh>
    <rPh sb="9" eb="10">
      <t>ベツ</t>
    </rPh>
    <phoneticPr fontId="2"/>
  </si>
  <si>
    <t>金額総計
（消費税別）</t>
    <rPh sb="0" eb="2">
      <t>キンガク</t>
    </rPh>
    <rPh sb="2" eb="4">
      <t>ソウケイ</t>
    </rPh>
    <rPh sb="6" eb="9">
      <t>ショウヒゼイ</t>
    </rPh>
    <rPh sb="9" eb="10">
      <t>ベツ</t>
    </rPh>
    <phoneticPr fontId="2"/>
  </si>
  <si>
    <t>ポイント数</t>
    <rPh sb="4" eb="5">
      <t>スウ</t>
    </rPh>
    <phoneticPr fontId="2"/>
  </si>
  <si>
    <t>＝</t>
    <phoneticPr fontId="2"/>
  </si>
  <si>
    <t>テスト</t>
    <phoneticPr fontId="2"/>
  </si>
  <si>
    <t>３　実施時金額</t>
    <rPh sb="2" eb="4">
      <t>ジッシ</t>
    </rPh>
    <rPh sb="4" eb="5">
      <t>ジ</t>
    </rPh>
    <rPh sb="5" eb="7">
      <t>キンガク</t>
    </rPh>
    <phoneticPr fontId="2"/>
  </si>
  <si>
    <t>（ア）契約単位合計</t>
    <phoneticPr fontId="2"/>
  </si>
  <si>
    <t>４　試験終了時納入金額（契約期間終了時にかかる経費）</t>
    <rPh sb="2" eb="4">
      <t>シケン</t>
    </rPh>
    <rPh sb="4" eb="7">
      <t>シュウリョウジ</t>
    </rPh>
    <rPh sb="7" eb="10">
      <t>ノウニュウキン</t>
    </rPh>
    <rPh sb="10" eb="11">
      <t>ガク</t>
    </rPh>
    <rPh sb="12" eb="14">
      <t>ケイヤク</t>
    </rPh>
    <rPh sb="14" eb="16">
      <t>キカン</t>
    </rPh>
    <rPh sb="16" eb="18">
      <t>シュウリョウ</t>
    </rPh>
    <rPh sb="18" eb="19">
      <t>ジ</t>
    </rPh>
    <rPh sb="23" eb="25">
      <t>ケイヒ</t>
    </rPh>
    <phoneticPr fontId="2"/>
  </si>
  <si>
    <t>円</t>
    <phoneticPr fontId="2"/>
  </si>
  <si>
    <t>ポイント</t>
    <phoneticPr fontId="2"/>
  </si>
  <si>
    <t>・間接経費（３０％）</t>
    <rPh sb="1" eb="3">
      <t>カンセツ</t>
    </rPh>
    <rPh sb="3" eb="5">
      <t>ケイヒ</t>
    </rPh>
    <phoneticPr fontId="2"/>
  </si>
  <si>
    <t>C.</t>
    <phoneticPr fontId="2"/>
  </si>
  <si>
    <t>A.</t>
    <phoneticPr fontId="2"/>
  </si>
  <si>
    <t>B.</t>
    <phoneticPr fontId="2"/>
  </si>
  <si>
    <t>D.</t>
    <phoneticPr fontId="2"/>
  </si>
  <si>
    <t>E.</t>
    <phoneticPr fontId="2"/>
  </si>
  <si>
    <t>F.</t>
    <phoneticPr fontId="2"/>
  </si>
  <si>
    <t>G.</t>
    <phoneticPr fontId="2"/>
  </si>
  <si>
    <t>H.</t>
    <phoneticPr fontId="2"/>
  </si>
  <si>
    <t>I.</t>
    <phoneticPr fontId="2"/>
  </si>
  <si>
    <t>西暦</t>
    <rPh sb="0" eb="2">
      <t>セイレキ</t>
    </rPh>
    <phoneticPr fontId="2"/>
  </si>
  <si>
    <t>新規申請</t>
    <phoneticPr fontId="2"/>
  </si>
  <si>
    <t>変更申請</t>
    <rPh sb="0" eb="2">
      <t>ヘンコウ</t>
    </rPh>
    <rPh sb="2" eb="4">
      <t>シンセイ</t>
    </rPh>
    <phoneticPr fontId="2"/>
  </si>
  <si>
    <t>西暦</t>
    <rPh sb="0" eb="2">
      <t>セイレキ</t>
    </rPh>
    <phoneticPr fontId="2"/>
  </si>
  <si>
    <t>実績請求</t>
    <rPh sb="0" eb="2">
      <t>ジッセキ</t>
    </rPh>
    <rPh sb="2" eb="4">
      <t>セイキュウ</t>
    </rPh>
    <phoneticPr fontId="5"/>
  </si>
  <si>
    <t>実績</t>
    <rPh sb="0" eb="2">
      <t>ジッセキ</t>
    </rPh>
    <phoneticPr fontId="2"/>
  </si>
  <si>
    <t>割合</t>
    <rPh sb="0" eb="2">
      <t>ワリアイ</t>
    </rPh>
    <phoneticPr fontId="2"/>
  </si>
  <si>
    <t>VISIT 3　達成時</t>
    <rPh sb="8" eb="10">
      <t>タッセイ</t>
    </rPh>
    <rPh sb="10" eb="11">
      <t>ジ</t>
    </rPh>
    <phoneticPr fontId="2"/>
  </si>
  <si>
    <t>VISIT 5　達成時</t>
    <rPh sb="8" eb="10">
      <t>タッセイ</t>
    </rPh>
    <rPh sb="10" eb="11">
      <t>ジ</t>
    </rPh>
    <phoneticPr fontId="2"/>
  </si>
  <si>
    <t>VISIT 7　達成時</t>
    <rPh sb="8" eb="10">
      <t>タッセイ</t>
    </rPh>
    <rPh sb="10" eb="11">
      <t>ジ</t>
    </rPh>
    <phoneticPr fontId="2"/>
  </si>
  <si>
    <t>VISIT 10　達成時</t>
    <rPh sb="9" eb="11">
      <t>タッセイ</t>
    </rPh>
    <rPh sb="11" eb="12">
      <t>ジ</t>
    </rPh>
    <phoneticPr fontId="2"/>
  </si>
  <si>
    <t>症例単位合計</t>
    <rPh sb="0" eb="2">
      <t>ショウレイ</t>
    </rPh>
    <rPh sb="2" eb="4">
      <t>タンイ</t>
    </rPh>
    <rPh sb="4" eb="6">
      <t>ゴウケイ</t>
    </rPh>
    <phoneticPr fontId="2"/>
  </si>
  <si>
    <t>（１）スクリーニング経費</t>
    <rPh sb="10" eb="12">
      <t>ケイヒ</t>
    </rPh>
    <phoneticPr fontId="2"/>
  </si>
  <si>
    <t>（２）審査費用</t>
    <rPh sb="3" eb="5">
      <t>シンサ</t>
    </rPh>
    <rPh sb="5" eb="7">
      <t>ヒヨウ</t>
    </rPh>
    <phoneticPr fontId="2"/>
  </si>
  <si>
    <t>（４）管理費</t>
    <rPh sb="3" eb="5">
      <t>カンリ</t>
    </rPh>
    <phoneticPr fontId="2"/>
  </si>
  <si>
    <t>｛（１）＋（２）＋（３）｝×１０％</t>
    <phoneticPr fontId="2"/>
  </si>
  <si>
    <t>金額（消費税別）</t>
    <rPh sb="0" eb="2">
      <t>キンガク</t>
    </rPh>
    <rPh sb="3" eb="6">
      <t>ショウヒゼイ</t>
    </rPh>
    <rPh sb="6" eb="7">
      <t>ベツ</t>
    </rPh>
    <phoneticPr fontId="2"/>
  </si>
  <si>
    <t>治験実施計画書で必要とする資材（当院で購入が必要な資材）</t>
    <rPh sb="0" eb="2">
      <t>チケン</t>
    </rPh>
    <rPh sb="2" eb="4">
      <t>ジッシ</t>
    </rPh>
    <rPh sb="4" eb="7">
      <t>ケイカクショ</t>
    </rPh>
    <rPh sb="8" eb="10">
      <t>ヒツヨウ</t>
    </rPh>
    <rPh sb="13" eb="15">
      <t>シザイ</t>
    </rPh>
    <rPh sb="16" eb="18">
      <t>トウイン</t>
    </rPh>
    <rPh sb="19" eb="21">
      <t>コウニュウ</t>
    </rPh>
    <rPh sb="22" eb="24">
      <t>ヒツヨウ</t>
    </rPh>
    <rPh sb="25" eb="27">
      <t>シザイ</t>
    </rPh>
    <phoneticPr fontId="5"/>
  </si>
  <si>
    <t>治験実施計画書で必要とする資材（当院で購入が必要な資材）</t>
    <rPh sb="0" eb="2">
      <t>チケン</t>
    </rPh>
    <rPh sb="2" eb="4">
      <t>ジッシ</t>
    </rPh>
    <rPh sb="4" eb="7">
      <t>ケイカクショ</t>
    </rPh>
    <rPh sb="8" eb="10">
      <t>ヒツヨウ</t>
    </rPh>
    <rPh sb="13" eb="15">
      <t>シザイ</t>
    </rPh>
    <rPh sb="16" eb="18">
      <t>トウイン</t>
    </rPh>
    <rPh sb="19" eb="21">
      <t>コウニュウ</t>
    </rPh>
    <rPh sb="22" eb="24">
      <t>ヒツヨウ</t>
    </rPh>
    <rPh sb="25" eb="27">
      <t>シザイ</t>
    </rPh>
    <phoneticPr fontId="2"/>
  </si>
  <si>
    <t>拡大治験</t>
    <rPh sb="0" eb="2">
      <t>カクダイ</t>
    </rPh>
    <rPh sb="2" eb="4">
      <t>チケン</t>
    </rPh>
    <phoneticPr fontId="2"/>
  </si>
  <si>
    <t>本要素のポイントを算定しない。</t>
    <phoneticPr fontId="2"/>
  </si>
  <si>
    <t>実績に応じた請求を希望</t>
    <rPh sb="0" eb="2">
      <t>ジッセキ</t>
    </rPh>
    <rPh sb="3" eb="4">
      <t>オウ</t>
    </rPh>
    <rPh sb="6" eb="8">
      <t>セイキュウ</t>
    </rPh>
    <rPh sb="9" eb="11">
      <t>キボウ</t>
    </rPh>
    <phoneticPr fontId="2"/>
  </si>
  <si>
    <t>J.</t>
    <phoneticPr fontId="2"/>
  </si>
  <si>
    <t>円（小数点は切り捨て）</t>
    <rPh sb="0" eb="1">
      <t>エン</t>
    </rPh>
    <phoneticPr fontId="2"/>
  </si>
  <si>
    <t>1P　=</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</si>
  <si>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</si>
  <si>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</si>
  <si>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</si>
  <si>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</si>
  <si>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</si>
  <si>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</si>
  <si>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</si>
  <si>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</si>
  <si>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</si>
  <si>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</si>
  <si>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</si>
  <si>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</si>
  <si>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</si>
  <si>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</si>
  <si>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</si>
  <si>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</si>
  <si>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a～pの計</t>
    <rPh sb="4" eb="5">
      <t>ケイ</t>
    </rPh>
    <phoneticPr fontId="2"/>
  </si>
  <si>
    <t>消費税別</t>
    <phoneticPr fontId="2"/>
  </si>
  <si>
    <t>円</t>
    <rPh sb="0" eb="1">
      <t>エン</t>
    </rPh>
    <phoneticPr fontId="2"/>
  </si>
  <si>
    <t>年</t>
    <rPh sb="0" eb="1">
      <t>ネン</t>
    </rPh>
    <phoneticPr fontId="2"/>
  </si>
  <si>
    <t>非課税</t>
    <rPh sb="0" eb="3">
      <t>ヒカゼイ</t>
    </rPh>
    <phoneticPr fontId="2"/>
  </si>
  <si>
    <t>N</t>
    <phoneticPr fontId="5"/>
  </si>
  <si>
    <t>端数調整額込みの</t>
    <rPh sb="0" eb="2">
      <t>ハスウ</t>
    </rPh>
    <rPh sb="2" eb="5">
      <t>チョウセイガク</t>
    </rPh>
    <rPh sb="5" eb="6">
      <t>コ</t>
    </rPh>
    <phoneticPr fontId="2"/>
  </si>
  <si>
    <t>の金額</t>
    <phoneticPr fontId="2"/>
  </si>
  <si>
    <t>端数調整額</t>
    <rPh sb="0" eb="2">
      <t>ハスウ</t>
    </rPh>
    <rPh sb="2" eb="5">
      <t>チョウセイガク</t>
    </rPh>
    <phoneticPr fontId="2"/>
  </si>
  <si>
    <t>（</t>
    <phoneticPr fontId="2"/>
  </si>
  <si>
    <t>に加算する）</t>
    <phoneticPr fontId="2"/>
  </si>
  <si>
    <t>202●/●/●</t>
    <phoneticPr fontId="2"/>
  </si>
  <si>
    <t>・間接経費</t>
    <rPh sb="1" eb="3">
      <t>カンセツ</t>
    </rPh>
    <rPh sb="3" eb="5">
      <t>ケイヒ</t>
    </rPh>
    <phoneticPr fontId="2"/>
  </si>
  <si>
    <t>○</t>
  </si>
  <si>
    <t>YC書式512</t>
    <rPh sb="2" eb="4">
      <t>ショシキ</t>
    </rPh>
    <phoneticPr fontId="2"/>
  </si>
  <si>
    <t>YC書式510</t>
    <phoneticPr fontId="2"/>
  </si>
  <si>
    <t>YC書式512別紙2</t>
    <rPh sb="2" eb="4">
      <t>ショシキ</t>
    </rPh>
    <phoneticPr fontId="2"/>
  </si>
  <si>
    <t>治験研究経費ポイント算出表（医療機器）</t>
    <rPh sb="0" eb="2">
      <t>チケン</t>
    </rPh>
    <rPh sb="14" eb="18">
      <t>イリョウキキ</t>
    </rPh>
    <phoneticPr fontId="5"/>
  </si>
  <si>
    <t>被験機器</t>
    <rPh sb="2" eb="4">
      <t>キキ</t>
    </rPh>
    <phoneticPr fontId="2"/>
  </si>
  <si>
    <t>製品区分</t>
  </si>
  <si>
    <t>一般医療機器</t>
  </si>
  <si>
    <t>管理医療機器</t>
  </si>
  <si>
    <t>高度管理医療機器
または
特定保守管理医療機器</t>
    <phoneticPr fontId="2"/>
  </si>
  <si>
    <t>機器の種類</t>
  </si>
  <si>
    <t>体内留置を行わない
医療機器</t>
  </si>
  <si>
    <t>手術等により体内に
留置を行う医療機器</t>
  </si>
  <si>
    <t>体内と体外を２４時間
以上連結する医療機器</t>
  </si>
  <si>
    <t>被験者層</t>
  </si>
  <si>
    <t>成人</t>
  </si>
  <si>
    <t>小児、成人
（高齢者、肝、腎臓障害等
合併有）</t>
  </si>
  <si>
    <t>乳児、新生児</t>
  </si>
  <si>
    <t>対象疾患の重症度</t>
  </si>
  <si>
    <t>軽症</t>
  </si>
  <si>
    <t>中等度</t>
    <rPh sb="0" eb="3">
      <t>チュウトウド</t>
    </rPh>
    <phoneticPr fontId="2"/>
  </si>
  <si>
    <t>重症・重篤</t>
    <rPh sb="0" eb="2">
      <t>ジュウショウ</t>
    </rPh>
    <rPh sb="3" eb="5">
      <t>ジュウトク</t>
    </rPh>
    <phoneticPr fontId="2"/>
  </si>
  <si>
    <t>入院・外来の別</t>
  </si>
  <si>
    <t>外来</t>
  </si>
  <si>
    <t>入院</t>
  </si>
  <si>
    <t>試験機器の製造承認の状況</t>
    <rPh sb="0" eb="2">
      <t>シケン</t>
    </rPh>
    <rPh sb="2" eb="4">
      <t>キキ</t>
    </rPh>
    <phoneticPr fontId="2"/>
  </si>
  <si>
    <t>他の適応に
国内で承認</t>
  </si>
  <si>
    <t>同一適応に
欧米で承認</t>
  </si>
  <si>
    <t>未承認</t>
  </si>
  <si>
    <t>K</t>
    <phoneticPr fontId="2"/>
  </si>
  <si>
    <t>L</t>
    <phoneticPr fontId="2"/>
  </si>
  <si>
    <t>O</t>
    <phoneticPr fontId="5"/>
  </si>
  <si>
    <t>×回数(</t>
    <rPh sb="1" eb="2">
      <t>カイ</t>
    </rPh>
    <phoneticPr fontId="2"/>
  </si>
  <si>
    <t>×回数(</t>
    <phoneticPr fontId="2"/>
  </si>
  <si>
    <t>T</t>
    <phoneticPr fontId="2"/>
  </si>
  <si>
    <t>保管場所</t>
    <phoneticPr fontId="2"/>
  </si>
  <si>
    <t>棚・ロッカー等</t>
    <phoneticPr fontId="2"/>
  </si>
  <si>
    <t>専用場所・部屋・大型機器の設置管理</t>
    <phoneticPr fontId="2"/>
  </si>
  <si>
    <t>試験機器の保管場所について算定すること。なお、試験機器の他に依頼者から搬入される医薬品・医療機器等がある場合、それらも含めてポイントが高くなるよう算定すること。</t>
  </si>
  <si>
    <t>診療報酬点数のない診療法を新たに修得する必要のある関係者数</t>
    <rPh sb="13" eb="14">
      <t>アラ</t>
    </rPh>
    <rPh sb="20" eb="22">
      <t>ヒツヨウ</t>
    </rPh>
    <rPh sb="28" eb="29">
      <t>スウ</t>
    </rPh>
    <phoneticPr fontId="2"/>
  </si>
  <si>
    <t>1～5人</t>
    <phoneticPr fontId="2"/>
  </si>
  <si>
    <t>6～10人</t>
    <phoneticPr fontId="2"/>
  </si>
  <si>
    <t>11人以上</t>
    <rPh sb="2" eb="3">
      <t>ニン</t>
    </rPh>
    <rPh sb="3" eb="5">
      <t>イジョウ</t>
    </rPh>
    <phoneticPr fontId="2"/>
  </si>
  <si>
    <t>試験機器の使用に際して、診療報酬点数のない診療法を新たに修得する必要がある場合、当該関係者の人数について算定すること。</t>
  </si>
  <si>
    <t>対照機器の使用</t>
    <rPh sb="0" eb="2">
      <t>タイショウ</t>
    </rPh>
    <rPh sb="2" eb="4">
      <t>キキ</t>
    </rPh>
    <rPh sb="5" eb="7">
      <t>シヨウ</t>
    </rPh>
    <phoneticPr fontId="2"/>
  </si>
  <si>
    <t>被験機器を客観的に評価するため対照となる医療機器を使用する場合に算定すること。</t>
  </si>
  <si>
    <t>W</t>
    <phoneticPr fontId="2"/>
  </si>
  <si>
    <t>責任医師等を対象とした
試験機器の操作演習受講</t>
    <rPh sb="0" eb="2">
      <t>セキニン</t>
    </rPh>
    <rPh sb="2" eb="4">
      <t>イシ</t>
    </rPh>
    <rPh sb="4" eb="5">
      <t>トウ</t>
    </rPh>
    <rPh sb="6" eb="8">
      <t>タイショウ</t>
    </rPh>
    <rPh sb="12" eb="14">
      <t>シケン</t>
    </rPh>
    <rPh sb="14" eb="16">
      <t>キキ</t>
    </rPh>
    <rPh sb="17" eb="19">
      <t>ソウサ</t>
    </rPh>
    <rPh sb="19" eb="21">
      <t>エンシュウ</t>
    </rPh>
    <rPh sb="21" eb="23">
      <t>ジュコウ</t>
    </rPh>
    <phoneticPr fontId="2"/>
  </si>
  <si>
    <t>必須</t>
    <rPh sb="0" eb="2">
      <t>ヒッス</t>
    </rPh>
    <phoneticPr fontId="2"/>
  </si>
  <si>
    <t>責任医師又は分担医師を対象として試験機器又は対照機器の操作説明又は演習等の受講を要する場合に算定すること。</t>
  </si>
  <si>
    <t>X</t>
    <phoneticPr fontId="2"/>
  </si>
  <si>
    <t>試験機器の保守管理の頻度</t>
    <rPh sb="0" eb="2">
      <t>シケン</t>
    </rPh>
    <rPh sb="2" eb="4">
      <t>キキ</t>
    </rPh>
    <rPh sb="5" eb="7">
      <t>ホシュ</t>
    </rPh>
    <rPh sb="7" eb="9">
      <t>カンリ</t>
    </rPh>
    <rPh sb="10" eb="12">
      <t>ヒンド</t>
    </rPh>
    <phoneticPr fontId="2"/>
  </si>
  <si>
    <t>治験で必要とする試験機器又は対照機器の保守管理の頻度について算定すること。</t>
  </si>
  <si>
    <t>Y</t>
    <phoneticPr fontId="2"/>
  </si>
  <si>
    <t>管理が必要な試験機器の規格数</t>
    <rPh sb="0" eb="2">
      <t>カンリ</t>
    </rPh>
    <rPh sb="3" eb="5">
      <t>ヒツヨウ</t>
    </rPh>
    <rPh sb="6" eb="8">
      <t>シケン</t>
    </rPh>
    <rPh sb="8" eb="10">
      <t>キキ</t>
    </rPh>
    <rPh sb="11" eb="13">
      <t>キカク</t>
    </rPh>
    <rPh sb="13" eb="14">
      <t>スウ</t>
    </rPh>
    <phoneticPr fontId="2"/>
  </si>
  <si>
    <t>試験機器（又は試験機器に準じて依頼者から提供される薬剤・医療機器）の規格が複数ある場合に算定すること。</t>
  </si>
  <si>
    <t>（A～Sの合計ポイント数：</t>
    <phoneticPr fontId="2"/>
  </si>
  <si>
    <t>（T～Yの合計ポイント数：</t>
    <phoneticPr fontId="2"/>
  </si>
  <si>
    <t>R</t>
    <phoneticPr fontId="2"/>
  </si>
  <si>
    <t>医薬品、医療機器等の品質、有効性及び安全性の確保等に関する法律（昭和３５年８月１０日法律第１４５号）第２条第１項第５項～第８項に従って厚生労働大臣が指定する分類について算定すること。</t>
  </si>
  <si>
    <t>医療機器の種類について算定すること。</t>
  </si>
  <si>
    <t>対象となる被験者層について算定すること。なお、1歳未満は、乳児・新生児として、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phoneticPr fontId="2"/>
  </si>
  <si>
    <t>試験期間内に入院が必須の場合、入院にカウントすること。</t>
    <phoneticPr fontId="2"/>
  </si>
  <si>
    <t>希少疾病に該当する場合に算定すること。</t>
  </si>
  <si>
    <t>プロトコルに規定されるVisit回数を算定すること。なお、連続する一回の入院中の複数のタイミングに検査・画像診断などが予定される場合には、必要に応じて分割したVisit回数として算定すること。また、被験者ごとにVisit回数が一定にならない場合には、想定される平均的なVisit回数をカウントすること。ただし、実際のVisit回数が算定したVisit回数を著しく超える場合には、追加で費用を算定すること。</t>
    <phoneticPr fontId="2"/>
  </si>
  <si>
    <t>プロトコルに規定されるVisitの頻度について算定すること。なお、試験の時期によって来院頻度が変動する場合、ポイントが最大になるように来院頻度を算定すること。</t>
  </si>
  <si>
    <t>バイタルサイン（血圧・脈拍数・呼吸数・体重など）、身体所見などの項目数を算定すること。</t>
  </si>
  <si>
    <t>一般的な臨床検査（採血・採尿など）及び造影剤を用いない画像診断（単純Ｘ線、CT、MRIなど）、心電図検査、超音波検査などの身体的・精神的な侵襲が無い（又は非常に少ない）検査等の項目数を算定すること。</t>
  </si>
  <si>
    <t>造影剤を用いる画像診断（単純Ｘ線、CT、MRI、超音波検査など）及び内視鏡検査、神経伝達速度検査などの身体的・精神的な侵襲が伴う検査等の項目数を算定すること。</t>
  </si>
  <si>
    <t>薬物血中濃度測定のための頻回な採血や蓄尿が規定されている場合は、その回数を算定すること。</t>
  </si>
  <si>
    <t>手術及び骨髄穿刺、動脈血採取などの侵襲性が高い方法による検体採取が規定されている場合には、その回数を算定すること。ただし、要素Ｎ又は要素Ｏと重複して算定しない。</t>
  </si>
  <si>
    <t>CT画像やMRI画像などを依頼者に提供する場合に算定すること。</t>
  </si>
  <si>
    <t>治験に必要な経費内訳書（医療機器）</t>
    <rPh sb="0" eb="2">
      <t>チケン</t>
    </rPh>
    <rPh sb="3" eb="5">
      <t>ヒツヨウ</t>
    </rPh>
    <rPh sb="6" eb="8">
      <t>ケイヒ</t>
    </rPh>
    <rPh sb="8" eb="11">
      <t>ウチワケショ</t>
    </rPh>
    <rPh sb="12" eb="16">
      <t>イリョウキキ</t>
    </rPh>
    <phoneticPr fontId="5"/>
  </si>
  <si>
    <t>試験で想定する被験者層について、Common Terminology Criteria for Adverse Events (CTCAE) Version 5.0「有害事象共通用語規準 v5.0 日本語訳JCOG 版」を参考とし、原則としてGrade 1を「軽症」、Grade 2を「中等症」、Grade 3以上を「重症・重篤」として算定すること。なお、当該参考資料が改訂された場合には、経費算定時の最新版を用いる（日本臨床腫瘍研究グループのホームページ参照：http://www.jcog.jp/index.htm）。</t>
    <phoneticPr fontId="2"/>
  </si>
  <si>
    <t>製造販売後臨床試験のケース</t>
    <rPh sb="0" eb="9">
      <t>セイゾウハンバイゴリンショウシケン</t>
    </rPh>
    <phoneticPr fontId="2"/>
  </si>
  <si>
    <t>拡大治験のケース</t>
    <phoneticPr fontId="2"/>
  </si>
  <si>
    <t>本要素のポイントを算定しない。</t>
    <phoneticPr fontId="2"/>
  </si>
  <si>
    <t>評価の対象である被験機器の製造承認状況について算定すること。なお、製造販売後臨床試験の場合は、当該要素を算定しない。</t>
    <phoneticPr fontId="2"/>
  </si>
  <si>
    <t>治験のケース</t>
    <rPh sb="0" eb="2">
      <t>チケン</t>
    </rPh>
    <phoneticPr fontId="2"/>
  </si>
  <si>
    <t xml:space="preserve">　　 </t>
    <phoneticPr fontId="2"/>
  </si>
  <si>
    <t>標本作製費用（検体などのスライド等作製費用／1症例当り）</t>
    <rPh sb="17" eb="19">
      <t>サクセイ</t>
    </rPh>
    <rPh sb="19" eb="21">
      <t>ヒヨウ</t>
    </rPh>
    <rPh sb="23" eb="25">
      <t>ショウレイ</t>
    </rPh>
    <rPh sb="25" eb="26">
      <t>アタ</t>
    </rPh>
    <phoneticPr fontId="2"/>
  </si>
  <si>
    <t>追跡調査（1調査当り）</t>
    <rPh sb="6" eb="8">
      <t>チョウサ</t>
    </rPh>
    <rPh sb="8" eb="9">
      <t>アタ</t>
    </rPh>
    <phoneticPr fontId="2"/>
  </si>
  <si>
    <t>誤入力を避けるためシート単位で保護しています。</t>
    <rPh sb="0" eb="1">
      <t>ゴ</t>
    </rPh>
    <rPh sb="1" eb="3">
      <t>ニュウリョク</t>
    </rPh>
    <rPh sb="4" eb="5">
      <t>サ</t>
    </rPh>
    <rPh sb="15" eb="17">
      <t>ホゴ</t>
    </rPh>
    <phoneticPr fontId="2"/>
  </si>
  <si>
    <r>
      <t>目標とする被験者数</t>
    </r>
    <r>
      <rPr>
        <sz val="6"/>
        <rFont val="ＭＳ Ｐゴシック"/>
        <family val="3"/>
        <charset val="128"/>
        <scheme val="minor"/>
      </rPr>
      <t>（予定症例数）</t>
    </r>
    <rPh sb="0" eb="2">
      <t>モクヒョウ</t>
    </rPh>
    <rPh sb="5" eb="8">
      <t>ヒケンシャ</t>
    </rPh>
    <rPh sb="8" eb="9">
      <t>スウ</t>
    </rPh>
    <rPh sb="10" eb="15">
      <t>ヨテイショウレイスウ</t>
    </rPh>
    <phoneticPr fontId="2"/>
  </si>
  <si>
    <t>初回審査予定日：</t>
    <rPh sb="0" eb="2">
      <t>ショカイ</t>
    </rPh>
    <rPh sb="2" eb="4">
      <t>シンサ</t>
    </rPh>
    <rPh sb="4" eb="6">
      <t>ヨテイ</t>
    </rPh>
    <rPh sb="6" eb="7">
      <t>ビ</t>
    </rPh>
    <phoneticPr fontId="2"/>
  </si>
  <si>
    <t>予定症例数×</t>
    <rPh sb="0" eb="5">
      <t>ヨテイショウレイスウ</t>
    </rPh>
    <phoneticPr fontId="2"/>
  </si>
  <si>
    <t>初回の審査に必要な費用</t>
    <rPh sb="0" eb="2">
      <t>ショカイ</t>
    </rPh>
    <rPh sb="3" eb="5">
      <t>シンサ</t>
    </rPh>
    <phoneticPr fontId="2"/>
  </si>
  <si>
    <t>外部IRBに審査を委託</t>
    <rPh sb="0" eb="2">
      <t>ガイブ</t>
    </rPh>
    <rPh sb="6" eb="8">
      <t>シンサ</t>
    </rPh>
    <rPh sb="9" eb="11">
      <t>イタク</t>
    </rPh>
    <phoneticPr fontId="2"/>
  </si>
  <si>
    <t>×予定症例数</t>
    <rPh sb="1" eb="6">
      <t>ヨテイショウレイスウ</t>
    </rPh>
    <phoneticPr fontId="2"/>
  </si>
  <si>
    <t>研究経費　Ⅰ</t>
    <phoneticPr fontId="2"/>
  </si>
  <si>
    <t>小計（１）</t>
    <rPh sb="0" eb="2">
      <t>ショウケイ</t>
    </rPh>
    <phoneticPr fontId="2"/>
  </si>
  <si>
    <t>直接経費　Ⅰ</t>
    <phoneticPr fontId="2"/>
  </si>
  <si>
    <t>小計（２）＋（３）＋（４）</t>
    <rPh sb="0" eb="2">
      <t>ショウケイ</t>
    </rPh>
    <phoneticPr fontId="2"/>
  </si>
  <si>
    <t>間接経費　Ⅰ</t>
    <phoneticPr fontId="2"/>
  </si>
  <si>
    <t>｛（１）＋（２）＋（３）＋（４）｝×３０％</t>
    <phoneticPr fontId="2"/>
  </si>
  <si>
    <t>（ア）契約単位合計</t>
    <rPh sb="3" eb="5">
      <t>ケイヤク</t>
    </rPh>
    <rPh sb="5" eb="7">
      <t>タンイ</t>
    </rPh>
    <rPh sb="7" eb="9">
      <t>ゴウケイ</t>
    </rPh>
    <phoneticPr fontId="2"/>
  </si>
  <si>
    <t>研究経費Ⅰ＋直接経費Ⅰ＋間接経費Ⅰ</t>
    <phoneticPr fontId="2"/>
  </si>
  <si>
    <t>（５）治験運営費用</t>
    <rPh sb="3" eb="5">
      <t>チケン</t>
    </rPh>
    <rPh sb="5" eb="7">
      <t>ウンエイ</t>
    </rPh>
    <rPh sb="7" eb="9">
      <t>ヒヨウ</t>
    </rPh>
    <phoneticPr fontId="2"/>
  </si>
  <si>
    <t>初回IRB審査時～治験終了報告まで（1ヶ月当り）</t>
    <phoneticPr fontId="2"/>
  </si>
  <si>
    <t>SMO委託あり</t>
    <phoneticPr fontId="2"/>
  </si>
  <si>
    <t>（６）継続審査費用</t>
    <rPh sb="3" eb="7">
      <t>ケイゾクシンサ</t>
    </rPh>
    <rPh sb="7" eb="9">
      <t>ヒヨウ</t>
    </rPh>
    <phoneticPr fontId="2"/>
  </si>
  <si>
    <t>治験実施状況報告書に係る継続審査実施時に算定（1年当り）</t>
    <rPh sb="19" eb="20">
      <t>アタ</t>
    </rPh>
    <phoneticPr fontId="2"/>
  </si>
  <si>
    <t>（５）の小計</t>
    <rPh sb="4" eb="6">
      <t>ショウケイ</t>
    </rPh>
    <phoneticPr fontId="2"/>
  </si>
  <si>
    <t>（５）×試験期間</t>
    <rPh sb="4" eb="6">
      <t>シケン</t>
    </rPh>
    <rPh sb="6" eb="8">
      <t>キカン</t>
    </rPh>
    <phoneticPr fontId="2"/>
  </si>
  <si>
    <t>（６）の小計</t>
    <phoneticPr fontId="2"/>
  </si>
  <si>
    <t>（６）×試験期間</t>
    <rPh sb="4" eb="6">
      <t>シケン</t>
    </rPh>
    <rPh sb="6" eb="8">
      <t>キカン</t>
    </rPh>
    <phoneticPr fontId="2"/>
  </si>
  <si>
    <t>（５）の小計＋（６）の小計</t>
    <rPh sb="4" eb="6">
      <t>ショウケイ</t>
    </rPh>
    <rPh sb="11" eb="13">
      <t>ショウケイ</t>
    </rPh>
    <phoneticPr fontId="2"/>
  </si>
  <si>
    <t>（７）治験研究経費</t>
    <rPh sb="3" eb="5">
      <t>チケン</t>
    </rPh>
    <rPh sb="5" eb="7">
      <t>ケンキュウ</t>
    </rPh>
    <rPh sb="7" eb="9">
      <t>ケイヒ</t>
    </rPh>
    <phoneticPr fontId="2"/>
  </si>
  <si>
    <t>（８）CRC人件費</t>
    <rPh sb="6" eb="9">
      <t>ジンケンヒ</t>
    </rPh>
    <phoneticPr fontId="2"/>
  </si>
  <si>
    <t>（９）CRC人件費
　（SMO・CRCの管理監督）</t>
    <rPh sb="6" eb="9">
      <t>ジンケンヒ</t>
    </rPh>
    <rPh sb="20" eb="22">
      <t>カンリ</t>
    </rPh>
    <rPh sb="22" eb="24">
      <t>カントク</t>
    </rPh>
    <phoneticPr fontId="2"/>
  </si>
  <si>
    <t>（１０）管理費</t>
    <rPh sb="4" eb="7">
      <t>カンリヒ</t>
    </rPh>
    <phoneticPr fontId="2"/>
  </si>
  <si>
    <t>｛（７）＋（８）＋（９）｝×１０％</t>
    <phoneticPr fontId="2"/>
  </si>
  <si>
    <t>SMO委託あり</t>
    <rPh sb="3" eb="5">
      <t>イタク</t>
    </rPh>
    <phoneticPr fontId="2"/>
  </si>
  <si>
    <t>研究経費　Ⅱ</t>
    <phoneticPr fontId="2"/>
  </si>
  <si>
    <t>小計（７）</t>
    <rPh sb="0" eb="2">
      <t>ショウケイ</t>
    </rPh>
    <phoneticPr fontId="2"/>
  </si>
  <si>
    <t>直接経費　Ⅱ</t>
    <rPh sb="0" eb="2">
      <t>チョクセツ</t>
    </rPh>
    <rPh sb="2" eb="4">
      <t>ケイヒ</t>
    </rPh>
    <phoneticPr fontId="2"/>
  </si>
  <si>
    <t>小計（８）＋（９）＋（１０）</t>
    <phoneticPr fontId="2"/>
  </si>
  <si>
    <t>間接経費　Ⅱ</t>
    <rPh sb="0" eb="2">
      <t>カンセツ</t>
    </rPh>
    <rPh sb="2" eb="4">
      <t>ケイヒ</t>
    </rPh>
    <phoneticPr fontId="2"/>
  </si>
  <si>
    <t>｛（７）＋（８）＋（９）＋（１０）｝×３０％</t>
    <phoneticPr fontId="2"/>
  </si>
  <si>
    <t>（ウ）症例単位合計</t>
    <rPh sb="3" eb="5">
      <t>ショウレイ</t>
    </rPh>
    <rPh sb="5" eb="7">
      <t>タンイ</t>
    </rPh>
    <rPh sb="7" eb="9">
      <t>ゴウケイ</t>
    </rPh>
    <phoneticPr fontId="2"/>
  </si>
  <si>
    <t>研究経費Ⅱ＋直接経費Ⅱ＋間接経費Ⅱ</t>
    <phoneticPr fontId="2"/>
  </si>
  <si>
    <t>・別紙１</t>
    <rPh sb="1" eb="3">
      <t>ベッシ</t>
    </rPh>
    <phoneticPr fontId="2"/>
  </si>
  <si>
    <t>２　運営時納入金額（治験の運営等にかかる経費）</t>
    <rPh sb="2" eb="4">
      <t>ウンエイ</t>
    </rPh>
    <rPh sb="4" eb="5">
      <t>ジ</t>
    </rPh>
    <rPh sb="5" eb="7">
      <t>ノウニュウ</t>
    </rPh>
    <rPh sb="7" eb="9">
      <t>キンガク</t>
    </rPh>
    <rPh sb="10" eb="12">
      <t>チケン</t>
    </rPh>
    <rPh sb="13" eb="15">
      <t>ウンエイ</t>
    </rPh>
    <rPh sb="15" eb="16">
      <t>トウ</t>
    </rPh>
    <rPh sb="20" eb="22">
      <t>ケイヒ</t>
    </rPh>
    <phoneticPr fontId="2"/>
  </si>
  <si>
    <t>治験運営費用（１ヶ月当り）</t>
    <rPh sb="10" eb="11">
      <t>アタ</t>
    </rPh>
    <phoneticPr fontId="2"/>
  </si>
  <si>
    <t>※ 1年に1回を超えて治験実施状況報告書が提出された場合は、同額を追加算定する</t>
    <phoneticPr fontId="2"/>
  </si>
  <si>
    <t>（イ）運営単位合計（試験期間全体）</t>
    <phoneticPr fontId="2"/>
  </si>
  <si>
    <t>（ウ）症例単位合計（症例実施にかかる経費／１症例当り）</t>
    <rPh sb="12" eb="14">
      <t>ジッシ</t>
    </rPh>
    <rPh sb="24" eb="25">
      <t>アタ</t>
    </rPh>
    <phoneticPr fontId="2"/>
  </si>
  <si>
    <t>被験者負担軽減費（治験参加に伴う被験者の負担を軽減する為の費用／１来院あたり）</t>
    <phoneticPr fontId="2"/>
  </si>
  <si>
    <t>・スライド枚数</t>
    <rPh sb="5" eb="7">
      <t>マイスウ</t>
    </rPh>
    <phoneticPr fontId="2"/>
  </si>
  <si>
    <t>枚</t>
    <rPh sb="0" eb="1">
      <t>マイ</t>
    </rPh>
    <phoneticPr fontId="2"/>
  </si>
  <si>
    <t>合計</t>
    <rPh sb="0" eb="2">
      <t>ゴウケイ</t>
    </rPh>
    <phoneticPr fontId="2"/>
  </si>
  <si>
    <t>生存調査（1調査当り）</t>
    <rPh sb="8" eb="9">
      <t>アタ</t>
    </rPh>
    <phoneticPr fontId="2"/>
  </si>
  <si>
    <t>脱落症例経費（症例脱落にかかる経費／１症例当り）</t>
    <rPh sb="21" eb="22">
      <t>アタ</t>
    </rPh>
    <phoneticPr fontId="2"/>
  </si>
  <si>
    <t>監査対応費（依頼者の監査にかかる経費／１日当り）</t>
    <rPh sb="21" eb="22">
      <t>アタ</t>
    </rPh>
    <phoneticPr fontId="2"/>
  </si>
  <si>
    <t>ＧＣＰ適合性調査対応費（規制当局の査察にかかる経費／１日当り）</t>
    <rPh sb="12" eb="14">
      <t>キセイ</t>
    </rPh>
    <rPh sb="28" eb="29">
      <t>アタ</t>
    </rPh>
    <phoneticPr fontId="2"/>
  </si>
  <si>
    <t>終了報告書提出後対応費（モニタリング又は監査にかかる経費／１日当り）</t>
    <rPh sb="0" eb="2">
      <t>シュウリョウ</t>
    </rPh>
    <rPh sb="2" eb="5">
      <t>ホウコクショ</t>
    </rPh>
    <rPh sb="5" eb="7">
      <t>テイシュツ</t>
    </rPh>
    <rPh sb="7" eb="8">
      <t>ゴ</t>
    </rPh>
    <rPh sb="8" eb="10">
      <t>タイオウ</t>
    </rPh>
    <rPh sb="10" eb="11">
      <t>ヒ</t>
    </rPh>
    <rPh sb="18" eb="19">
      <t>マタ</t>
    </rPh>
    <rPh sb="20" eb="22">
      <t>カンサ</t>
    </rPh>
    <rPh sb="26" eb="28">
      <t>ケイヒ</t>
    </rPh>
    <rPh sb="30" eb="31">
      <t>ニチ</t>
    </rPh>
    <rPh sb="31" eb="32">
      <t>アタ</t>
    </rPh>
    <phoneticPr fontId="2"/>
  </si>
  <si>
    <t>資料の保存にかかる経費</t>
    <rPh sb="3" eb="5">
      <t>ホゾン</t>
    </rPh>
    <phoneticPr fontId="2"/>
  </si>
  <si>
    <t>保存期間：</t>
    <rPh sb="0" eb="4">
      <t>ホゾンキカン</t>
    </rPh>
    <phoneticPr fontId="2"/>
  </si>
  <si>
    <t>・保存手数料（１試験当り）</t>
    <rPh sb="1" eb="3">
      <t>ホゾン</t>
    </rPh>
    <rPh sb="8" eb="10">
      <t>シケン</t>
    </rPh>
    <rPh sb="10" eb="11">
      <t>アタ</t>
    </rPh>
    <phoneticPr fontId="2"/>
  </si>
  <si>
    <t>・保存費用（１年当り）</t>
    <rPh sb="1" eb="3">
      <t>ホゾン</t>
    </rPh>
    <rPh sb="7" eb="8">
      <t>ネン</t>
    </rPh>
    <rPh sb="8" eb="9">
      <t>アタ</t>
    </rPh>
    <phoneticPr fontId="2"/>
  </si>
  <si>
    <t>研究経費単価
（税抜き）</t>
    <rPh sb="0" eb="2">
      <t>ケンキュウ</t>
    </rPh>
    <rPh sb="2" eb="4">
      <t>ケイヒ</t>
    </rPh>
    <rPh sb="4" eb="6">
      <t>タンカ</t>
    </rPh>
    <rPh sb="8" eb="9">
      <t>ゼイ</t>
    </rPh>
    <rPh sb="9" eb="10">
      <t>ヌ</t>
    </rPh>
    <phoneticPr fontId="2"/>
  </si>
  <si>
    <t>CRC人件費単価
（税抜き）</t>
    <rPh sb="3" eb="6">
      <t>ジンケンヒ</t>
    </rPh>
    <rPh sb="6" eb="8">
      <t>タンカ</t>
    </rPh>
    <rPh sb="10" eb="11">
      <t>ゼイ</t>
    </rPh>
    <rPh sb="11" eb="12">
      <t>ヌ</t>
    </rPh>
    <phoneticPr fontId="2"/>
  </si>
  <si>
    <t>消費税率</t>
    <rPh sb="0" eb="3">
      <t>ショウヒゼイ</t>
    </rPh>
    <rPh sb="3" eb="4">
      <t>リツ</t>
    </rPh>
    <phoneticPr fontId="2"/>
  </si>
  <si>
    <t>①研究経費</t>
    <rPh sb="1" eb="3">
      <t>ケンキュウ</t>
    </rPh>
    <rPh sb="3" eb="5">
      <t>ケイヒ</t>
    </rPh>
    <phoneticPr fontId="2"/>
  </si>
  <si>
    <t>②CRC人件費</t>
    <rPh sb="4" eb="7">
      <t>ジンケンヒ</t>
    </rPh>
    <phoneticPr fontId="2"/>
  </si>
  <si>
    <t>③中央4部門　間接費</t>
    <rPh sb="1" eb="2">
      <t>チュウ</t>
    </rPh>
    <rPh sb="2" eb="3">
      <t>オウ</t>
    </rPh>
    <rPh sb="4" eb="5">
      <t>ブ</t>
    </rPh>
    <rPh sb="5" eb="6">
      <t>モン</t>
    </rPh>
    <rPh sb="7" eb="10">
      <t>カンセツヒ</t>
    </rPh>
    <phoneticPr fontId="2"/>
  </si>
  <si>
    <t>④管理間接費</t>
    <phoneticPr fontId="2"/>
  </si>
  <si>
    <t>②+④</t>
    <phoneticPr fontId="2"/>
  </si>
  <si>
    <t>税込合計</t>
    <rPh sb="0" eb="2">
      <t>ゼイコ</t>
    </rPh>
    <rPh sb="2" eb="4">
      <t>ゴウケイ</t>
    </rPh>
    <phoneticPr fontId="2"/>
  </si>
  <si>
    <t>1部門分</t>
    <rPh sb="1" eb="4">
      <t>ブモンブン</t>
    </rPh>
    <phoneticPr fontId="2"/>
  </si>
  <si>
    <t>4部門合計</t>
    <rPh sb="1" eb="3">
      <t>ブモン</t>
    </rPh>
    <rPh sb="3" eb="5">
      <t>ゴウケイ</t>
    </rPh>
    <phoneticPr fontId="2"/>
  </si>
  <si>
    <t>例）生理食塩液PL「フソー」50mL</t>
    <rPh sb="0" eb="1">
      <t>レイ</t>
    </rPh>
    <phoneticPr fontId="2"/>
  </si>
  <si>
    <t>4987197638154</t>
    <phoneticPr fontId="2"/>
  </si>
  <si>
    <t>扶桑薬品工業(株)</t>
    <phoneticPr fontId="2"/>
  </si>
  <si>
    <t>10本／箱</t>
    <phoneticPr fontId="2"/>
  </si>
  <si>
    <t>YC書式502
間接経費　Ⅱ</t>
    <phoneticPr fontId="2"/>
  </si>
  <si>
    <t>YC書式512
（８）または（９）CRC人件費</t>
    <phoneticPr fontId="2"/>
  </si>
  <si>
    <t>YC書式512
（７）治験研究経費</t>
    <rPh sb="11" eb="17">
      <t>チケンケンキュウケイヒ</t>
    </rPh>
    <phoneticPr fontId="2"/>
  </si>
  <si>
    <t>YC書式512
（１０）管理費</t>
    <phoneticPr fontId="2"/>
  </si>
  <si>
    <t>例）VISIT 1　達成時</t>
    <rPh sb="0" eb="1">
      <t>レイ</t>
    </rPh>
    <rPh sb="10" eb="12">
      <t>タッセイ</t>
    </rPh>
    <rPh sb="12" eb="13">
      <t>ジ</t>
    </rPh>
    <phoneticPr fontId="2"/>
  </si>
  <si>
    <t>研究経費
（税込）</t>
    <rPh sb="0" eb="2">
      <t>ケンキュウ</t>
    </rPh>
    <rPh sb="2" eb="4">
      <t>ケイヒ</t>
    </rPh>
    <rPh sb="6" eb="8">
      <t>ゼイコ</t>
    </rPh>
    <phoneticPr fontId="2"/>
  </si>
  <si>
    <t>CRC人件費
（税込）</t>
    <rPh sb="8" eb="10">
      <t>ゼイコ</t>
    </rPh>
    <phoneticPr fontId="2"/>
  </si>
  <si>
    <t>管理間接費（税込）</t>
    <rPh sb="6" eb="8">
      <t>ゼイコ</t>
    </rPh>
    <phoneticPr fontId="2"/>
  </si>
  <si>
    <t>（10）+間接経費　Ⅱ</t>
    <phoneticPr fontId="2"/>
  </si>
  <si>
    <t>税込合計</t>
    <rPh sb="0" eb="2">
      <t>ゼイコミ</t>
    </rPh>
    <rPh sb="2" eb="4">
      <t>ゴウケイ</t>
    </rPh>
    <phoneticPr fontId="2"/>
  </si>
  <si>
    <t>研究費差額</t>
    <rPh sb="0" eb="3">
      <t>ケンキュウヒ</t>
    </rPh>
    <rPh sb="3" eb="5">
      <t>サガク</t>
    </rPh>
    <phoneticPr fontId="2"/>
  </si>
  <si>
    <t>YC書式512別紙1</t>
    <rPh sb="2" eb="4">
      <t>ショシキ</t>
    </rPh>
    <phoneticPr fontId="2"/>
  </si>
  <si>
    <t>要素Ａ～Ｓの合計ポイント数</t>
    <rPh sb="0" eb="2">
      <t>ヨウソ</t>
    </rPh>
    <rPh sb="6" eb="8">
      <t>ゴウケイ</t>
    </rPh>
    <rPh sb="12" eb="13">
      <t>スウ</t>
    </rPh>
    <phoneticPr fontId="2"/>
  </si>
  <si>
    <t>4つのシートで構成されています。</t>
    <rPh sb="7" eb="9">
      <t>コウセイ</t>
    </rPh>
    <phoneticPr fontId="2"/>
  </si>
  <si>
    <r>
      <t>継続審査費用（１年当り）</t>
    </r>
    <r>
      <rPr>
        <vertAlign val="superscript"/>
        <sz val="11"/>
        <rFont val="ＭＳ Ｐゴシック"/>
        <family val="3"/>
        <charset val="128"/>
        <scheme val="minor"/>
      </rPr>
      <t>※</t>
    </r>
    <rPh sb="0" eb="4">
      <t>ケイゾクシンサ</t>
    </rPh>
    <rPh sb="8" eb="9">
      <t>ネン</t>
    </rPh>
    <rPh sb="9" eb="10">
      <t>アタ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</si>
</sst>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41" formatCode="_ * #,##0_ ;_ * \-#,##0_ ;_ * &quot;-&quot;_ ;_ @_ "/>
    <numFmt numFmtId="176" formatCode="&quot;¥&quot;#,###"/>
    <numFmt numFmtId="177" formatCode="0.0%"/>
    <numFmt numFmtId="178" formatCode="#,##0_);[Red]\(#,##0\)"/>
    <numFmt numFmtId="179" formatCode="0.00_);[Red]\(0.00\)"/>
    <numFmt numFmtId="180" formatCode="&quot;¥&quot;#,##0_);[Red]\(&quot;¥&quot;#,##0\)"/>
  </numFmts>
  <fonts count="2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scheme val="minor"/>
    </font>
    <font>
      <sz val="11"/>
      <name val="ＭＳ Ｐゴシック"/>
      <family val="2"/>
      <charset val="128"/>
      <scheme val="minor"/>
    </font>
    <font>
      <sz val="12"/>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u/>
      <sz val="16"/>
      <name val="ＭＳ Ｐゴシック"/>
      <family val="3"/>
      <charset val="128"/>
    </font>
    <font>
      <sz val="10"/>
      <name val="ＭＳ Ｐゴシック"/>
      <family val="3"/>
      <charset val="128"/>
      <scheme val="minor"/>
    </font>
    <font>
      <sz val="9"/>
      <name val="ＭＳ Ｐゴシック"/>
      <family val="3"/>
      <charset val="128"/>
      <scheme val="minor"/>
    </font>
    <font>
      <b/>
      <sz val="11"/>
      <name val="ＭＳ Ｐゴシック"/>
      <family val="3"/>
      <charset val="128"/>
      <scheme val="minor"/>
    </font>
    <font>
      <sz val="10"/>
      <name val="ＭＳ Ｐゴシック"/>
      <family val="2"/>
      <charset val="128"/>
      <scheme val="minor"/>
    </font>
    <font>
      <sz val="14"/>
      <name val="ＭＳ Ｐゴシック"/>
      <family val="3"/>
      <charset val="128"/>
    </font>
    <font>
      <sz val="6"/>
      <name val="ＭＳ Ｐゴシック"/>
      <family val="3"/>
      <charset val="128"/>
      <scheme val="minor"/>
    </font>
    <font>
      <vertAlign val="superscrip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sz val="11"/>
      <color theme="0" tint="-0.34998626667073579"/>
      <name val="ＭＳ Ｐゴシック"/>
      <family val="3"/>
      <charset val="128"/>
      <scheme val="minor"/>
    </font>
    <font>
      <sz val="8"/>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rgb="FFDAEEF3"/>
        <bgColor indexed="64"/>
      </patternFill>
    </fill>
  </fills>
  <borders count="4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diagonalUp="1">
      <left style="dotted">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dotted">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thick">
        <color indexed="64"/>
      </right>
      <top/>
      <bottom style="thick">
        <color indexed="64"/>
      </bottom>
      <diagonal/>
    </border>
    <border>
      <left/>
      <right style="thick">
        <color indexed="64"/>
      </right>
      <top style="thick">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xf numFmtId="6" fontId="1" fillId="0" borderId="0" applyFont="0" applyFill="0" applyBorder="0" applyAlignment="0" applyProtection="0">
      <alignment vertical="center"/>
    </xf>
  </cellStyleXfs>
  <cellXfs count="566">
    <xf numFmtId="0" fontId="0" fillId="0" borderId="0" xfId="0">
      <alignment vertical="center"/>
    </xf>
    <xf numFmtId="0" fontId="3" fillId="4" borderId="15" xfId="2" applyFill="1" applyBorder="1" applyAlignment="1" applyProtection="1">
      <alignment horizontal="center" vertical="center" wrapText="1"/>
      <protection locked="0"/>
    </xf>
    <xf numFmtId="0" fontId="6" fillId="4" borderId="15" xfId="2" applyFont="1" applyFill="1" applyBorder="1" applyAlignment="1" applyProtection="1">
      <alignment horizontal="center" vertical="center" wrapText="1"/>
      <protection locked="0"/>
    </xf>
    <xf numFmtId="0" fontId="12" fillId="0" borderId="3" xfId="0" applyFont="1" applyBorder="1" applyAlignment="1">
      <alignment vertical="center" wrapText="1"/>
    </xf>
    <xf numFmtId="0" fontId="13" fillId="0" borderId="3" xfId="0" applyFont="1" applyBorder="1" applyAlignment="1">
      <alignment vertical="center" wrapText="1"/>
    </xf>
    <xf numFmtId="0" fontId="13" fillId="4" borderId="3" xfId="0" applyFont="1" applyFill="1" applyBorder="1" applyAlignment="1">
      <alignment vertical="center" wrapText="1"/>
    </xf>
    <xf numFmtId="0" fontId="13" fillId="3" borderId="3" xfId="0" applyFont="1" applyFill="1" applyBorder="1" applyAlignment="1">
      <alignment vertical="center" wrapText="1"/>
    </xf>
    <xf numFmtId="0" fontId="9" fillId="4" borderId="4"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6" xfId="0" applyFont="1" applyFill="1" applyBorder="1" applyProtection="1">
      <alignment vertical="center"/>
      <protection locked="0"/>
    </xf>
    <xf numFmtId="0" fontId="9" fillId="4" borderId="13" xfId="0" applyFont="1" applyFill="1" applyBorder="1" applyProtection="1">
      <alignment vertical="center"/>
      <protection locked="0"/>
    </xf>
    <xf numFmtId="0" fontId="9" fillId="4" borderId="9" xfId="0" applyFont="1" applyFill="1" applyBorder="1" applyProtection="1">
      <alignment vertical="center"/>
      <protection locked="0"/>
    </xf>
    <xf numFmtId="0" fontId="9" fillId="4" borderId="0" xfId="0" applyFont="1" applyFill="1" applyAlignment="1" applyProtection="1">
      <alignment horizontal="center" vertical="center"/>
      <protection locked="0"/>
    </xf>
    <xf numFmtId="38" fontId="11" fillId="0" borderId="1" xfId="1" applyFont="1" applyFill="1" applyBorder="1" applyAlignment="1" applyProtection="1">
      <alignment vertical="center"/>
    </xf>
    <xf numFmtId="38" fontId="11" fillId="0" borderId="0" xfId="1" applyFont="1" applyFill="1" applyBorder="1" applyAlignment="1" applyProtection="1">
      <alignment vertical="center"/>
    </xf>
    <xf numFmtId="38" fontId="15" fillId="0" borderId="7" xfId="1" applyFont="1" applyFill="1" applyBorder="1" applyAlignment="1" applyProtection="1">
      <alignment horizontal="center" vertical="center"/>
    </xf>
    <xf numFmtId="38" fontId="11" fillId="0" borderId="7" xfId="1" applyFont="1" applyFill="1" applyBorder="1" applyAlignment="1" applyProtection="1">
      <alignment vertical="center"/>
    </xf>
    <xf numFmtId="38" fontId="9" fillId="0" borderId="0" xfId="1" applyFont="1" applyFill="1" applyBorder="1" applyAlignment="1" applyProtection="1">
      <alignment horizontal="center" vertical="center"/>
    </xf>
    <xf numFmtId="38" fontId="9" fillId="0" borderId="0" xfId="1" applyFont="1" applyFill="1" applyBorder="1" applyAlignment="1" applyProtection="1">
      <alignment horizontal="left" vertical="center"/>
    </xf>
    <xf numFmtId="38" fontId="17" fillId="0" borderId="0" xfId="1" applyFont="1" applyFill="1" applyBorder="1" applyAlignment="1" applyProtection="1">
      <alignment horizontal="right" vertical="center"/>
    </xf>
    <xf numFmtId="178" fontId="9" fillId="0" borderId="0" xfId="1" applyNumberFormat="1" applyFont="1" applyFill="1" applyBorder="1" applyAlignment="1" applyProtection="1">
      <alignment horizontal="right" vertical="center"/>
    </xf>
    <xf numFmtId="38" fontId="9" fillId="0" borderId="0" xfId="1" applyFont="1" applyFill="1" applyBorder="1" applyAlignment="1" applyProtection="1">
      <alignment horizontal="right" vertical="center"/>
    </xf>
    <xf numFmtId="38" fontId="9" fillId="0" borderId="0" xfId="1" applyFont="1" applyBorder="1" applyAlignment="1" applyProtection="1">
      <alignment horizontal="center" vertical="center"/>
    </xf>
    <xf numFmtId="38" fontId="9" fillId="0" borderId="34" xfId="1" applyFont="1" applyFill="1" applyBorder="1" applyAlignment="1" applyProtection="1">
      <alignment horizontal="right" vertical="center"/>
    </xf>
    <xf numFmtId="38" fontId="9" fillId="0" borderId="3" xfId="1" applyFont="1" applyFill="1" applyBorder="1" applyAlignment="1" applyProtection="1">
      <alignment horizontal="left" vertical="center"/>
    </xf>
    <xf numFmtId="41" fontId="9" fillId="0" borderId="37" xfId="1" applyNumberFormat="1" applyFont="1" applyBorder="1" applyAlignment="1" applyProtection="1">
      <alignment horizontal="right" vertical="center"/>
    </xf>
    <xf numFmtId="41" fontId="9" fillId="0" borderId="4" xfId="1" applyNumberFormat="1" applyFont="1" applyBorder="1" applyAlignment="1" applyProtection="1">
      <alignment horizontal="right" vertical="center"/>
    </xf>
    <xf numFmtId="41" fontId="9" fillId="0" borderId="5" xfId="1" applyNumberFormat="1" applyFont="1" applyBorder="1" applyAlignment="1" applyProtection="1">
      <alignment horizontal="right" vertical="center"/>
    </xf>
    <xf numFmtId="38" fontId="9" fillId="0" borderId="34" xfId="1" applyFont="1" applyBorder="1" applyAlignment="1" applyProtection="1">
      <alignment horizontal="center" vertical="center"/>
    </xf>
    <xf numFmtId="6" fontId="9" fillId="0" borderId="0" xfId="3" applyFont="1" applyFill="1" applyBorder="1" applyAlignment="1" applyProtection="1">
      <alignment vertical="center"/>
    </xf>
    <xf numFmtId="6" fontId="9" fillId="0" borderId="0" xfId="3" applyFont="1" applyFill="1" applyBorder="1" applyAlignment="1" applyProtection="1">
      <alignment horizontal="center" vertical="center"/>
    </xf>
    <xf numFmtId="0" fontId="9" fillId="0" borderId="3" xfId="3" applyNumberFormat="1" applyFont="1" applyFill="1" applyBorder="1" applyAlignment="1" applyProtection="1">
      <alignment horizontal="center" vertical="center"/>
    </xf>
    <xf numFmtId="41" fontId="9" fillId="0" borderId="3" xfId="3" applyNumberFormat="1" applyFont="1" applyFill="1" applyBorder="1" applyAlignment="1" applyProtection="1">
      <alignment horizontal="right" vertical="center"/>
    </xf>
    <xf numFmtId="41" fontId="9" fillId="0" borderId="3" xfId="3" applyNumberFormat="1" applyFont="1" applyFill="1" applyBorder="1" applyAlignment="1" applyProtection="1">
      <alignment horizontal="center" vertical="center"/>
    </xf>
    <xf numFmtId="41" fontId="9" fillId="0" borderId="37" xfId="3" applyNumberFormat="1" applyFont="1" applyFill="1" applyBorder="1" applyAlignment="1" applyProtection="1">
      <alignment horizontal="center" vertical="center"/>
    </xf>
    <xf numFmtId="41" fontId="9" fillId="0" borderId="4" xfId="3" applyNumberFormat="1" applyFont="1" applyFill="1" applyBorder="1" applyAlignment="1" applyProtection="1">
      <alignment horizontal="center" vertical="center"/>
    </xf>
    <xf numFmtId="41" fontId="9" fillId="0" borderId="5" xfId="3" applyNumberFormat="1" applyFont="1" applyFill="1" applyBorder="1" applyAlignment="1" applyProtection="1">
      <alignment horizontal="right" vertical="center"/>
    </xf>
    <xf numFmtId="176" fontId="25" fillId="0" borderId="0" xfId="3" applyNumberFormat="1" applyFont="1" applyFill="1" applyBorder="1" applyAlignment="1" applyProtection="1">
      <alignment horizontal="right" vertical="center"/>
    </xf>
    <xf numFmtId="176" fontId="25" fillId="0" borderId="0" xfId="3" applyNumberFormat="1" applyFont="1" applyFill="1" applyBorder="1" applyAlignment="1" applyProtection="1">
      <alignment vertical="center"/>
    </xf>
    <xf numFmtId="176" fontId="23" fillId="0" borderId="4" xfId="3" applyNumberFormat="1" applyFont="1" applyFill="1" applyBorder="1" applyAlignment="1" applyProtection="1">
      <alignment horizontal="right" vertical="center"/>
    </xf>
    <xf numFmtId="176" fontId="23" fillId="0" borderId="2" xfId="3" applyNumberFormat="1" applyFont="1" applyFill="1" applyBorder="1" applyAlignment="1" applyProtection="1">
      <alignment horizontal="center" vertical="center"/>
    </xf>
    <xf numFmtId="176" fontId="23" fillId="0" borderId="3" xfId="3" applyNumberFormat="1" applyFont="1" applyFill="1" applyBorder="1" applyAlignment="1" applyProtection="1">
      <alignment horizontal="center" vertical="center"/>
    </xf>
    <xf numFmtId="176" fontId="23" fillId="0" borderId="0" xfId="3" applyNumberFormat="1" applyFont="1" applyFill="1" applyBorder="1" applyAlignment="1" applyProtection="1">
      <alignment horizontal="center" vertical="center"/>
    </xf>
    <xf numFmtId="0" fontId="10" fillId="0" borderId="0" xfId="0" applyFont="1">
      <alignment vertical="center"/>
    </xf>
    <xf numFmtId="0" fontId="10" fillId="0" borderId="0" xfId="0" applyFont="1" applyAlignment="1">
      <alignment horizontal="center" vertical="center"/>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xf>
    <xf numFmtId="0" fontId="10" fillId="0" borderId="0" xfId="0" applyFont="1" applyAlignment="1">
      <alignment horizontal="left" vertical="center"/>
    </xf>
    <xf numFmtId="0" fontId="10" fillId="0" borderId="0" xfId="0" applyFont="1" applyAlignment="1">
      <alignment vertical="top"/>
    </xf>
    <xf numFmtId="0" fontId="18" fillId="0" borderId="0" xfId="0" applyFont="1" applyAlignment="1">
      <alignment horizontal="left" vertical="center" wrapText="1"/>
    </xf>
    <xf numFmtId="0" fontId="4" fillId="0" borderId="0" xfId="2" applyFont="1" applyAlignment="1">
      <alignment vertical="center" wrapText="1"/>
    </xf>
    <xf numFmtId="0" fontId="6" fillId="3" borderId="0" xfId="2" applyFont="1" applyFill="1" applyAlignment="1">
      <alignment vertical="center" wrapText="1"/>
    </xf>
    <xf numFmtId="0" fontId="3" fillId="0" borderId="1" xfId="2" applyBorder="1" applyAlignment="1">
      <alignment horizontal="left"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3" fillId="0" borderId="4" xfId="2" applyBorder="1" applyAlignment="1">
      <alignment horizontal="center" vertical="center" wrapText="1"/>
    </xf>
    <xf numFmtId="0" fontId="3" fillId="0" borderId="3" xfId="2" applyBorder="1" applyAlignment="1">
      <alignment horizontal="center" vertical="center" wrapText="1"/>
    </xf>
    <xf numFmtId="0" fontId="3" fillId="0" borderId="0" xfId="2" applyAlignment="1">
      <alignment horizontal="center" vertical="center"/>
    </xf>
    <xf numFmtId="0" fontId="3" fillId="0" borderId="0" xfId="2" applyAlignment="1">
      <alignment horizontal="left" vertical="center"/>
    </xf>
    <xf numFmtId="0" fontId="3" fillId="0" borderId="0" xfId="2" applyAlignment="1">
      <alignment horizontal="left" vertical="center" wrapText="1"/>
    </xf>
    <xf numFmtId="0" fontId="6" fillId="0" borderId="1" xfId="2" applyFont="1" applyBorder="1" applyAlignment="1">
      <alignment horizontal="left" vertical="center" wrapText="1"/>
    </xf>
    <xf numFmtId="0" fontId="3" fillId="0" borderId="0" xfId="2" applyAlignment="1">
      <alignment horizontal="center" vertical="center" wrapText="1"/>
    </xf>
    <xf numFmtId="0" fontId="3" fillId="0" borderId="9" xfId="2" applyBorder="1" applyAlignment="1">
      <alignment horizontal="center" vertical="center" wrapText="1"/>
    </xf>
    <xf numFmtId="0" fontId="7" fillId="0" borderId="9" xfId="2" applyFont="1" applyBorder="1" applyAlignment="1">
      <alignment horizontal="center" vertical="center" textRotation="255"/>
    </xf>
    <xf numFmtId="0" fontId="3" fillId="0" borderId="1" xfId="2" applyBorder="1" applyAlignment="1">
      <alignment horizontal="center" vertical="center"/>
    </xf>
    <xf numFmtId="0" fontId="3" fillId="0" borderId="10" xfId="2" applyBorder="1" applyAlignment="1">
      <alignment horizontal="center" vertical="center"/>
    </xf>
    <xf numFmtId="0" fontId="3" fillId="0" borderId="9" xfId="2" applyBorder="1" applyAlignment="1">
      <alignment horizontal="center" vertical="center"/>
    </xf>
    <xf numFmtId="0" fontId="3" fillId="3" borderId="3" xfId="2" applyFill="1" applyBorder="1" applyAlignment="1">
      <alignment horizontal="center" vertical="center"/>
    </xf>
    <xf numFmtId="0" fontId="3" fillId="0" borderId="3" xfId="2" applyBorder="1" applyAlignment="1">
      <alignment horizontal="left" vertical="center" wrapText="1"/>
    </xf>
    <xf numFmtId="0" fontId="3" fillId="0" borderId="18" xfId="2" applyBorder="1" applyAlignment="1">
      <alignment horizontal="center" vertical="center" wrapText="1"/>
    </xf>
    <xf numFmtId="0" fontId="3" fillId="3" borderId="15" xfId="2" applyFill="1" applyBorder="1" applyAlignment="1">
      <alignment horizontal="center" vertical="center" wrapText="1"/>
    </xf>
    <xf numFmtId="0" fontId="3" fillId="2" borderId="2" xfId="2" applyFill="1" applyBorder="1" applyAlignment="1">
      <alignment horizontal="right" vertical="center"/>
    </xf>
    <xf numFmtId="0" fontId="3" fillId="2" borderId="18" xfId="2" applyFill="1" applyBorder="1" applyAlignment="1">
      <alignment horizontal="center" vertical="center"/>
    </xf>
    <xf numFmtId="0" fontId="3" fillId="2" borderId="18" xfId="2" applyFill="1" applyBorder="1" applyAlignment="1">
      <alignment horizontal="left" vertical="center"/>
    </xf>
    <xf numFmtId="0" fontId="3" fillId="0" borderId="3" xfId="2" applyBorder="1" applyAlignment="1">
      <alignment horizontal="left" vertical="center"/>
    </xf>
    <xf numFmtId="0" fontId="3" fillId="0" borderId="3" xfId="2" applyBorder="1" applyAlignment="1">
      <alignment horizontal="center" vertical="center"/>
    </xf>
    <xf numFmtId="0" fontId="3" fillId="2" borderId="2" xfId="2" applyFill="1" applyBorder="1" applyAlignment="1">
      <alignment horizontal="center" vertical="center"/>
    </xf>
    <xf numFmtId="0" fontId="9" fillId="0" borderId="2" xfId="0" applyFont="1" applyBorder="1" applyAlignment="1">
      <alignment horizontal="left" vertical="center"/>
    </xf>
    <xf numFmtId="0" fontId="9" fillId="0" borderId="2" xfId="0" applyFont="1" applyBorder="1">
      <alignment vertical="center"/>
    </xf>
    <xf numFmtId="0" fontId="6" fillId="0" borderId="0" xfId="2" applyFont="1" applyAlignment="1">
      <alignment horizontal="left" vertical="center"/>
    </xf>
    <xf numFmtId="0" fontId="10" fillId="0" borderId="0" xfId="0" applyFont="1" applyAlignment="1">
      <alignment horizontal="left" wrapText="1"/>
    </xf>
    <xf numFmtId="0" fontId="9" fillId="0" borderId="0" xfId="0" applyFont="1">
      <alignment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right" vertical="center"/>
    </xf>
    <xf numFmtId="0" fontId="9" fillId="0" borderId="0" xfId="0" applyFont="1" applyAlignment="1">
      <alignment vertical="top"/>
    </xf>
    <xf numFmtId="0" fontId="9" fillId="0" borderId="0" xfId="0" applyFont="1" applyAlignment="1">
      <alignment horizontal="left" vertical="center"/>
    </xf>
    <xf numFmtId="0" fontId="3" fillId="0" borderId="0" xfId="2" applyAlignment="1">
      <alignment horizontal="right" vertical="center"/>
    </xf>
    <xf numFmtId="0" fontId="9" fillId="0" borderId="5" xfId="0" applyFont="1" applyBorder="1" applyAlignment="1">
      <alignment horizontal="center" vertical="center"/>
    </xf>
    <xf numFmtId="179" fontId="9" fillId="0" borderId="0" xfId="0" applyNumberFormat="1" applyFont="1" applyAlignment="1">
      <alignment horizontal="right" vertical="center"/>
    </xf>
    <xf numFmtId="0" fontId="17" fillId="0" borderId="0" xfId="0" applyFont="1">
      <alignment vertical="center"/>
    </xf>
    <xf numFmtId="0" fontId="17" fillId="0" borderId="0" xfId="0" applyFont="1" applyAlignment="1">
      <alignment horizontal="center" vertical="center"/>
    </xf>
    <xf numFmtId="178" fontId="9" fillId="0" borderId="0" xfId="0" applyNumberFormat="1" applyFont="1" applyAlignment="1">
      <alignment horizontal="right" vertical="center"/>
    </xf>
    <xf numFmtId="0" fontId="9" fillId="0" borderId="1" xfId="0" applyFont="1" applyBorder="1" applyAlignment="1">
      <alignment horizontal="center" vertical="center"/>
    </xf>
    <xf numFmtId="178" fontId="9" fillId="0" borderId="0" xfId="0" applyNumberFormat="1" applyFont="1" applyAlignment="1">
      <alignment horizontal="center" vertical="center"/>
    </xf>
    <xf numFmtId="0" fontId="9" fillId="0" borderId="7" xfId="0" applyFont="1" applyBorder="1" applyAlignment="1">
      <alignment horizontal="center" vertical="center"/>
    </xf>
    <xf numFmtId="0" fontId="9" fillId="0" borderId="34" xfId="0" applyFont="1" applyBorder="1" applyAlignment="1">
      <alignment horizontal="center" vertical="center"/>
    </xf>
    <xf numFmtId="179" fontId="9" fillId="0" borderId="34" xfId="0" applyNumberFormat="1" applyFont="1" applyBorder="1" applyAlignment="1">
      <alignment horizontal="right" vertical="center"/>
    </xf>
    <xf numFmtId="0" fontId="9" fillId="0" borderId="37" xfId="0" applyFont="1" applyBorder="1" applyAlignment="1">
      <alignment horizontal="center" vertical="center" wrapText="1"/>
    </xf>
    <xf numFmtId="0" fontId="9" fillId="0" borderId="4" xfId="0" applyFont="1" applyBorder="1" applyAlignment="1">
      <alignment horizontal="center" vertical="center" wrapText="1"/>
    </xf>
    <xf numFmtId="41" fontId="9" fillId="0" borderId="3" xfId="0" applyNumberFormat="1" applyFont="1" applyBorder="1" applyAlignment="1">
      <alignment horizontal="right" vertical="center"/>
    </xf>
    <xf numFmtId="41" fontId="9" fillId="0" borderId="37" xfId="0" applyNumberFormat="1" applyFont="1" applyBorder="1" applyAlignment="1">
      <alignment horizontal="right" vertical="center"/>
    </xf>
    <xf numFmtId="0" fontId="9" fillId="3" borderId="0" xfId="0" applyFont="1" applyFill="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wrapText="1"/>
    </xf>
    <xf numFmtId="0" fontId="11" fillId="0" borderId="0" xfId="0" applyFont="1" applyAlignment="1">
      <alignment horizontal="right" vertical="center"/>
    </xf>
    <xf numFmtId="3" fontId="9" fillId="0" borderId="0" xfId="0" applyNumberFormat="1" applyFont="1" applyAlignment="1">
      <alignment horizontal="center" vertical="center"/>
    </xf>
    <xf numFmtId="3" fontId="11" fillId="0" borderId="0" xfId="0" applyNumberFormat="1" applyFont="1" applyAlignment="1">
      <alignment horizontal="right" vertical="center"/>
    </xf>
    <xf numFmtId="0" fontId="15" fillId="0" borderId="0" xfId="0" applyFont="1" applyAlignment="1">
      <alignment horizontal="left" vertical="center"/>
    </xf>
    <xf numFmtId="38" fontId="9" fillId="0" borderId="0" xfId="0" applyNumberFormat="1" applyFont="1" applyAlignment="1">
      <alignment horizontal="center" vertical="center"/>
    </xf>
    <xf numFmtId="38" fontId="11" fillId="0" borderId="0" xfId="0" applyNumberFormat="1" applyFont="1" applyAlignment="1">
      <alignment horizontal="center" vertical="center"/>
    </xf>
    <xf numFmtId="38" fontId="9" fillId="0" borderId="0" xfId="0" applyNumberFormat="1" applyFont="1">
      <alignment vertical="center"/>
    </xf>
    <xf numFmtId="176" fontId="9" fillId="3" borderId="2" xfId="3" applyNumberFormat="1" applyFont="1" applyFill="1" applyBorder="1" applyAlignment="1" applyProtection="1">
      <alignment horizontal="center" vertical="center"/>
    </xf>
    <xf numFmtId="176" fontId="9" fillId="3" borderId="0" xfId="3" applyNumberFormat="1" applyFont="1" applyFill="1" applyBorder="1" applyAlignment="1" applyProtection="1">
      <alignment horizontal="center" vertical="center"/>
    </xf>
    <xf numFmtId="176" fontId="9" fillId="3" borderId="0" xfId="3" applyNumberFormat="1" applyFont="1" applyFill="1" applyBorder="1" applyAlignment="1" applyProtection="1">
      <alignment horizontal="right" vertical="center"/>
    </xf>
    <xf numFmtId="176" fontId="9" fillId="3" borderId="5" xfId="3" applyNumberFormat="1" applyFont="1" applyFill="1" applyBorder="1" applyAlignment="1" applyProtection="1">
      <alignment vertical="center"/>
    </xf>
    <xf numFmtId="176" fontId="9" fillId="3" borderId="0" xfId="3" applyNumberFormat="1" applyFont="1" applyFill="1" applyBorder="1" applyAlignment="1" applyProtection="1">
      <alignment vertical="center"/>
    </xf>
    <xf numFmtId="176" fontId="9" fillId="0" borderId="0" xfId="3" applyNumberFormat="1" applyFont="1" applyFill="1" applyBorder="1" applyAlignment="1" applyProtection="1">
      <alignment horizontal="center" vertical="center"/>
    </xf>
    <xf numFmtId="176" fontId="9" fillId="0" borderId="0" xfId="3" applyNumberFormat="1" applyFont="1" applyFill="1" applyBorder="1" applyAlignment="1" applyProtection="1">
      <alignment horizontal="right" vertical="center"/>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15" fillId="3" borderId="7" xfId="0" applyFont="1" applyFill="1" applyBorder="1" applyAlignment="1">
      <alignment horizontal="left" vertical="center" wrapText="1"/>
    </xf>
    <xf numFmtId="0" fontId="14" fillId="0" borderId="0" xfId="2" applyFont="1" applyAlignment="1">
      <alignment horizontal="center" vertical="center" wrapText="1"/>
    </xf>
    <xf numFmtId="0" fontId="3" fillId="0" borderId="1" xfId="2" applyBorder="1" applyAlignment="1">
      <alignment horizontal="left" vertical="center"/>
    </xf>
    <xf numFmtId="0" fontId="9" fillId="0" borderId="1" xfId="0" applyFont="1" applyBorder="1" applyAlignment="1">
      <alignment horizontal="left" vertical="center"/>
    </xf>
    <xf numFmtId="0" fontId="3" fillId="0" borderId="1" xfId="2" applyBorder="1" applyAlignment="1">
      <alignment vertical="center"/>
    </xf>
    <xf numFmtId="0" fontId="9" fillId="0" borderId="7" xfId="0" applyFont="1" applyBorder="1" applyAlignment="1">
      <alignment vertical="center" wrapText="1"/>
    </xf>
    <xf numFmtId="0" fontId="9" fillId="0" borderId="13" xfId="0" applyFont="1" applyBorder="1">
      <alignment vertical="center"/>
    </xf>
    <xf numFmtId="0" fontId="9" fillId="3" borderId="0" xfId="0" applyFont="1" applyFill="1" applyAlignment="1">
      <alignment horizontal="left" vertical="center"/>
    </xf>
    <xf numFmtId="0" fontId="15" fillId="3" borderId="0" xfId="0" applyFont="1" applyFill="1" applyAlignment="1">
      <alignment horizontal="left" vertical="center"/>
    </xf>
    <xf numFmtId="0" fontId="3" fillId="3" borderId="0" xfId="2" applyFill="1" applyAlignment="1">
      <alignment horizontal="center" vertical="center"/>
    </xf>
    <xf numFmtId="0" fontId="3" fillId="3" borderId="0" xfId="2" applyFill="1" applyAlignment="1">
      <alignment horizontal="center" vertical="center" wrapText="1"/>
    </xf>
    <xf numFmtId="0" fontId="9" fillId="0" borderId="46" xfId="0" applyFont="1" applyBorder="1">
      <alignment vertical="center"/>
    </xf>
    <xf numFmtId="0" fontId="3" fillId="0" borderId="0" xfId="2" applyAlignment="1">
      <alignment vertical="center"/>
    </xf>
    <xf numFmtId="0" fontId="9" fillId="0" borderId="35" xfId="0" applyFont="1" applyBorder="1" applyAlignment="1">
      <alignment horizontal="center" vertical="center"/>
    </xf>
    <xf numFmtId="38" fontId="9" fillId="3" borderId="0" xfId="0" applyNumberFormat="1" applyFont="1" applyFill="1" applyAlignment="1">
      <alignment horizontal="center" vertical="center" wrapText="1"/>
    </xf>
    <xf numFmtId="41" fontId="9" fillId="0" borderId="34" xfId="0" applyNumberFormat="1" applyFont="1" applyBorder="1" applyAlignment="1">
      <alignment horizontal="center" vertical="center" wrapText="1"/>
    </xf>
    <xf numFmtId="180" fontId="9" fillId="0" borderId="3" xfId="0" applyNumberFormat="1" applyFont="1" applyBorder="1" applyAlignment="1">
      <alignment horizontal="center" vertical="center"/>
    </xf>
    <xf numFmtId="176" fontId="9" fillId="0" borderId="0" xfId="0" applyNumberFormat="1" applyFont="1">
      <alignment vertical="center"/>
    </xf>
    <xf numFmtId="0" fontId="9" fillId="0" borderId="2" xfId="0" applyFont="1" applyBorder="1" applyAlignment="1">
      <alignment vertical="center" wrapText="1"/>
    </xf>
    <xf numFmtId="0" fontId="9" fillId="0" borderId="0" xfId="0" applyFont="1" applyAlignment="1">
      <alignment horizontal="left" vertical="center" wrapText="1"/>
    </xf>
    <xf numFmtId="9" fontId="9" fillId="0" borderId="0" xfId="0" applyNumberFormat="1" applyFont="1" applyAlignment="1">
      <alignment horizontal="right" vertical="center" wrapText="1"/>
    </xf>
    <xf numFmtId="6" fontId="9" fillId="0" borderId="0" xfId="0" applyNumberFormat="1" applyFont="1">
      <alignment vertical="center"/>
    </xf>
    <xf numFmtId="0" fontId="9" fillId="3" borderId="27" xfId="0" applyFont="1" applyFill="1" applyBorder="1" applyAlignment="1">
      <alignment horizontal="center" vertical="center"/>
    </xf>
    <xf numFmtId="0" fontId="16" fillId="0" borderId="3" xfId="0" applyFont="1" applyBorder="1" applyAlignment="1">
      <alignment vertical="center" wrapText="1"/>
    </xf>
    <xf numFmtId="0" fontId="9" fillId="0" borderId="4" xfId="0" applyFont="1" applyBorder="1" applyAlignment="1">
      <alignment horizontal="center" vertical="center"/>
    </xf>
    <xf numFmtId="14" fontId="6" fillId="0" borderId="0" xfId="2" applyNumberFormat="1" applyFont="1" applyAlignment="1">
      <alignment horizontal="left" vertical="center"/>
    </xf>
    <xf numFmtId="14" fontId="6" fillId="0" borderId="0" xfId="2" applyNumberFormat="1" applyFont="1" applyAlignment="1">
      <alignment horizontal="right" vertical="center"/>
    </xf>
    <xf numFmtId="0" fontId="15" fillId="0" borderId="5" xfId="0" applyFont="1" applyBorder="1">
      <alignment vertical="center"/>
    </xf>
    <xf numFmtId="0" fontId="15" fillId="0" borderId="0" xfId="0" applyFont="1">
      <alignment vertical="center"/>
    </xf>
    <xf numFmtId="0" fontId="9" fillId="0" borderId="1" xfId="0" applyFont="1" applyBorder="1">
      <alignment vertical="center"/>
    </xf>
    <xf numFmtId="0" fontId="9" fillId="0" borderId="37" xfId="0" applyFont="1" applyBorder="1" applyAlignment="1">
      <alignment horizontal="center" vertical="center"/>
    </xf>
    <xf numFmtId="3" fontId="11" fillId="0" borderId="0" xfId="0" applyNumberFormat="1" applyFont="1">
      <alignment vertical="center"/>
    </xf>
    <xf numFmtId="3" fontId="9" fillId="0" borderId="0" xfId="0" applyNumberFormat="1" applyFont="1">
      <alignment vertical="center"/>
    </xf>
    <xf numFmtId="0" fontId="3" fillId="0" borderId="4" xfId="2" applyBorder="1" applyAlignment="1">
      <alignment horizontal="left" vertical="center" wrapText="1"/>
    </xf>
    <xf numFmtId="0" fontId="3" fillId="0" borderId="2" xfId="2" applyBorder="1" applyAlignment="1">
      <alignment horizontal="left" vertical="center" wrapText="1"/>
    </xf>
    <xf numFmtId="0" fontId="3" fillId="0" borderId="5" xfId="2" applyBorder="1" applyAlignment="1">
      <alignment horizontal="left" vertical="center" wrapText="1"/>
    </xf>
    <xf numFmtId="0" fontId="3" fillId="0" borderId="4" xfId="2" applyBorder="1" applyAlignment="1">
      <alignment horizontal="center" vertical="center" wrapText="1"/>
    </xf>
    <xf numFmtId="0" fontId="3" fillId="0" borderId="2" xfId="2" applyBorder="1" applyAlignment="1">
      <alignment horizontal="center" vertical="center" wrapText="1"/>
    </xf>
    <xf numFmtId="0" fontId="3" fillId="4" borderId="2" xfId="2" applyFill="1" applyBorder="1" applyAlignment="1" applyProtection="1">
      <alignment horizontal="center" vertical="center"/>
      <protection locked="0"/>
    </xf>
    <xf numFmtId="0" fontId="3" fillId="0" borderId="2" xfId="2" applyBorder="1" applyAlignment="1">
      <alignment horizontal="center" vertical="center"/>
    </xf>
    <xf numFmtId="0" fontId="3" fillId="0" borderId="5" xfId="2" applyBorder="1" applyAlignment="1">
      <alignment horizontal="center" vertical="center"/>
    </xf>
    <xf numFmtId="0" fontId="3" fillId="0" borderId="3" xfId="2" applyBorder="1" applyAlignment="1">
      <alignment horizontal="center" vertical="center" wrapText="1"/>
    </xf>
    <xf numFmtId="0" fontId="10" fillId="0" borderId="4" xfId="0" applyFont="1" applyBorder="1" applyAlignment="1">
      <alignment horizontal="left" vertical="center"/>
    </xf>
    <xf numFmtId="0" fontId="9" fillId="0" borderId="2" xfId="0" applyFont="1" applyBorder="1" applyAlignment="1">
      <alignment horizontal="left" vertical="center"/>
    </xf>
    <xf numFmtId="0" fontId="9" fillId="3" borderId="2" xfId="0" applyFont="1" applyFill="1" applyBorder="1" applyAlignment="1">
      <alignment horizontal="center" vertical="center"/>
    </xf>
    <xf numFmtId="0" fontId="9" fillId="0" borderId="5" xfId="0" applyFont="1" applyBorder="1" applyAlignment="1">
      <alignment horizontal="left" vertical="center"/>
    </xf>
    <xf numFmtId="0" fontId="9" fillId="0" borderId="3" xfId="0" applyFont="1" applyBorder="1" applyAlignment="1">
      <alignment horizontal="left" vertical="center"/>
    </xf>
    <xf numFmtId="0" fontId="9" fillId="0" borderId="15" xfId="0" applyFont="1" applyBorder="1" applyAlignment="1">
      <alignment horizontal="left" vertical="center"/>
    </xf>
    <xf numFmtId="0" fontId="9" fillId="0" borderId="2" xfId="0" applyFont="1" applyBorder="1" applyAlignment="1">
      <alignment horizontal="center" vertical="center"/>
    </xf>
    <xf numFmtId="0" fontId="6" fillId="2" borderId="2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3" fillId="2" borderId="19" xfId="2" applyFill="1" applyBorder="1" applyAlignment="1">
      <alignment horizontal="center" vertical="center" wrapText="1"/>
    </xf>
    <xf numFmtId="0" fontId="3" fillId="2" borderId="20" xfId="2" applyFill="1" applyBorder="1" applyAlignment="1">
      <alignment horizontal="center" vertical="center" wrapText="1"/>
    </xf>
    <xf numFmtId="0" fontId="3" fillId="2" borderId="22" xfId="2" applyFill="1" applyBorder="1" applyAlignment="1">
      <alignment horizontal="center" vertical="center" wrapText="1"/>
    </xf>
    <xf numFmtId="0" fontId="3" fillId="2" borderId="23" xfId="2" applyFill="1" applyBorder="1" applyAlignment="1">
      <alignment horizontal="center" vertical="center" wrapText="1"/>
    </xf>
    <xf numFmtId="0" fontId="3" fillId="2" borderId="24" xfId="2" applyFill="1" applyBorder="1" applyAlignment="1">
      <alignment horizontal="center" vertical="center" wrapText="1"/>
    </xf>
    <xf numFmtId="0" fontId="3" fillId="2" borderId="19" xfId="2" applyFill="1" applyBorder="1" applyAlignment="1">
      <alignment horizontal="center" vertical="center"/>
    </xf>
    <xf numFmtId="0" fontId="3" fillId="2" borderId="20" xfId="2" applyFill="1" applyBorder="1" applyAlignment="1">
      <alignment horizontal="center" vertical="center"/>
    </xf>
    <xf numFmtId="0" fontId="3" fillId="2" borderId="16" xfId="2" applyFill="1" applyBorder="1" applyAlignment="1">
      <alignment horizontal="center" vertical="center"/>
    </xf>
    <xf numFmtId="0" fontId="3" fillId="2" borderId="17" xfId="2" applyFill="1" applyBorder="1" applyAlignment="1">
      <alignment horizontal="center" vertical="center"/>
    </xf>
    <xf numFmtId="0" fontId="3" fillId="0" borderId="19" xfId="2" applyBorder="1" applyAlignment="1">
      <alignment horizontal="center" vertical="center"/>
    </xf>
    <xf numFmtId="0" fontId="3" fillId="0" borderId="20" xfId="2" applyBorder="1" applyAlignment="1">
      <alignment horizontal="center" vertical="center"/>
    </xf>
    <xf numFmtId="0" fontId="3" fillId="2" borderId="16" xfId="2" applyFill="1" applyBorder="1" applyAlignment="1">
      <alignment horizontal="center" vertical="center" wrapText="1"/>
    </xf>
    <xf numFmtId="0" fontId="3" fillId="2" borderId="17" xfId="2" applyFill="1" applyBorder="1" applyAlignment="1">
      <alignment horizontal="center" vertical="center" wrapText="1"/>
    </xf>
    <xf numFmtId="0" fontId="6" fillId="0" borderId="3" xfId="2" applyFont="1" applyBorder="1" applyAlignment="1">
      <alignment horizontal="left" vertical="center" wrapText="1"/>
    </xf>
    <xf numFmtId="0" fontId="3" fillId="0" borderId="11" xfId="2" applyBorder="1" applyAlignment="1">
      <alignment horizontal="left" vertical="center" wrapText="1"/>
    </xf>
    <xf numFmtId="0" fontId="3" fillId="0" borderId="12" xfId="2" applyBorder="1" applyAlignment="1">
      <alignment horizontal="left" vertical="center" wrapText="1"/>
    </xf>
    <xf numFmtId="0" fontId="3" fillId="2" borderId="2" xfId="2" applyFill="1" applyBorder="1" applyAlignment="1">
      <alignment horizontal="left" vertical="center"/>
    </xf>
    <xf numFmtId="0" fontId="3" fillId="2" borderId="5" xfId="2" applyFill="1" applyBorder="1" applyAlignment="1">
      <alignment horizontal="left" vertical="center"/>
    </xf>
    <xf numFmtId="0" fontId="3" fillId="0" borderId="3" xfId="2" applyBorder="1" applyAlignment="1">
      <alignment horizontal="left" vertical="center" wrapText="1"/>
    </xf>
    <xf numFmtId="0" fontId="3" fillId="2" borderId="4" xfId="2" applyFill="1" applyBorder="1" applyAlignment="1">
      <alignment horizontal="right" vertical="center"/>
    </xf>
    <xf numFmtId="0" fontId="3" fillId="2" borderId="2" xfId="2" applyFill="1" applyBorder="1" applyAlignment="1">
      <alignment horizontal="right" vertical="center"/>
    </xf>
    <xf numFmtId="0" fontId="3" fillId="0" borderId="6" xfId="2" applyBorder="1" applyAlignment="1">
      <alignment horizontal="center" vertical="center" wrapText="1"/>
    </xf>
    <xf numFmtId="0" fontId="3" fillId="0" borderId="7" xfId="2" applyBorder="1" applyAlignment="1">
      <alignment horizontal="center" vertical="center" wrapText="1"/>
    </xf>
    <xf numFmtId="0" fontId="3" fillId="0" borderId="8" xfId="2" applyBorder="1" applyAlignment="1">
      <alignment horizontal="center" vertical="center" wrapText="1"/>
    </xf>
    <xf numFmtId="0" fontId="3" fillId="0" borderId="13" xfId="2" applyBorder="1" applyAlignment="1">
      <alignment horizontal="center" vertical="center" wrapText="1"/>
    </xf>
    <xf numFmtId="0" fontId="3" fillId="0" borderId="0" xfId="2" applyAlignment="1">
      <alignment horizontal="center" vertical="center" wrapText="1"/>
    </xf>
    <xf numFmtId="0" fontId="3" fillId="0" borderId="14" xfId="2" applyBorder="1" applyAlignment="1">
      <alignment horizontal="center" vertical="center" wrapText="1"/>
    </xf>
    <xf numFmtId="0" fontId="3" fillId="0" borderId="9" xfId="2" applyBorder="1" applyAlignment="1">
      <alignment horizontal="center" vertical="center" wrapText="1"/>
    </xf>
    <xf numFmtId="0" fontId="3" fillId="0" borderId="1" xfId="2" applyBorder="1" applyAlignment="1">
      <alignment horizontal="center" vertical="center" wrapText="1"/>
    </xf>
    <xf numFmtId="0" fontId="3" fillId="0" borderId="10" xfId="2" applyBorder="1" applyAlignment="1">
      <alignment horizontal="center" vertical="center" wrapText="1"/>
    </xf>
    <xf numFmtId="0" fontId="7" fillId="0" borderId="3" xfId="2" applyFont="1" applyBorder="1" applyAlignment="1">
      <alignment horizontal="center" vertical="center" textRotation="255"/>
    </xf>
    <xf numFmtId="0" fontId="3" fillId="0" borderId="4" xfId="2" applyBorder="1" applyAlignment="1">
      <alignment horizontal="center" vertical="center"/>
    </xf>
    <xf numFmtId="0" fontId="3" fillId="0" borderId="6" xfId="2" applyBorder="1" applyAlignment="1">
      <alignment horizontal="center" vertical="center"/>
    </xf>
    <xf numFmtId="0" fontId="3" fillId="0" borderId="7" xfId="2" applyBorder="1" applyAlignment="1">
      <alignment horizontal="center" vertical="center"/>
    </xf>
    <xf numFmtId="0" fontId="3" fillId="0" borderId="8" xfId="2" applyBorder="1" applyAlignment="1">
      <alignment horizontal="center" vertical="center"/>
    </xf>
    <xf numFmtId="0" fontId="3" fillId="0" borderId="5" xfId="2" applyBorder="1" applyAlignment="1">
      <alignment horizontal="center" vertical="center" wrapText="1"/>
    </xf>
    <xf numFmtId="0" fontId="3" fillId="3" borderId="4" xfId="2" applyFill="1" applyBorder="1" applyAlignment="1">
      <alignment horizontal="center" vertical="center" wrapText="1"/>
    </xf>
    <xf numFmtId="0" fontId="3" fillId="3" borderId="2" xfId="2" applyFill="1" applyBorder="1" applyAlignment="1">
      <alignment horizontal="center" vertical="center" wrapText="1"/>
    </xf>
    <xf numFmtId="0" fontId="3" fillId="3" borderId="5" xfId="2" applyFill="1" applyBorder="1" applyAlignment="1">
      <alignment horizontal="center" vertical="center" wrapText="1"/>
    </xf>
    <xf numFmtId="0" fontId="3" fillId="3" borderId="4" xfId="2" applyFill="1" applyBorder="1" applyAlignment="1">
      <alignment horizontal="center" vertical="center"/>
    </xf>
    <xf numFmtId="0" fontId="3" fillId="3" borderId="2" xfId="2" applyFill="1" applyBorder="1" applyAlignment="1">
      <alignment horizontal="center" vertical="center"/>
    </xf>
    <xf numFmtId="0" fontId="3" fillId="3" borderId="5" xfId="2" applyFill="1" applyBorder="1" applyAlignment="1">
      <alignment horizontal="center" vertical="center"/>
    </xf>
    <xf numFmtId="0" fontId="3" fillId="3" borderId="3" xfId="2" applyFill="1" applyBorder="1" applyAlignment="1">
      <alignment horizontal="left" vertical="center" wrapText="1"/>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0" fontId="3" fillId="0" borderId="1" xfId="2"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5" xfId="0" applyFont="1" applyFill="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xf>
    <xf numFmtId="0" fontId="10" fillId="0" borderId="10" xfId="0" applyFont="1" applyBorder="1" applyAlignment="1">
      <alignment horizontal="center" vertical="center"/>
    </xf>
    <xf numFmtId="0" fontId="10" fillId="3" borderId="2" xfId="0" applyFont="1" applyFill="1" applyBorder="1" applyAlignment="1">
      <alignment horizontal="left" vertical="center"/>
    </xf>
    <xf numFmtId="0" fontId="10" fillId="3" borderId="5" xfId="0" applyFont="1" applyFill="1" applyBorder="1" applyAlignment="1">
      <alignment horizontal="left" vertical="center"/>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3" fillId="0" borderId="1" xfId="2" applyBorder="1" applyAlignment="1">
      <alignment horizontal="left" vertical="center" wrapText="1"/>
    </xf>
    <xf numFmtId="0" fontId="19" fillId="0" borderId="0" xfId="2" applyFont="1" applyAlignment="1">
      <alignment horizontal="center" vertical="center" wrapText="1"/>
    </xf>
    <xf numFmtId="0" fontId="6" fillId="3" borderId="7" xfId="2" applyFont="1" applyFill="1" applyBorder="1" applyAlignment="1">
      <alignment horizontal="left" vertical="center" wrapText="1"/>
    </xf>
    <xf numFmtId="0" fontId="15" fillId="3" borderId="7" xfId="0" applyFont="1" applyFill="1" applyBorder="1" applyAlignment="1">
      <alignment horizontal="center" vertical="center"/>
    </xf>
    <xf numFmtId="14" fontId="15" fillId="3" borderId="7" xfId="0" applyNumberFormat="1" applyFont="1" applyFill="1" applyBorder="1" applyAlignment="1">
      <alignment horizontal="left" vertical="center" wrapText="1"/>
    </xf>
    <xf numFmtId="0" fontId="3" fillId="2" borderId="21" xfId="2" applyFill="1" applyBorder="1" applyAlignment="1">
      <alignment horizontal="center" vertical="center" wrapText="1"/>
    </xf>
    <xf numFmtId="0" fontId="3" fillId="2" borderId="2" xfId="2" applyFill="1" applyBorder="1" applyAlignment="1">
      <alignment horizontal="center" vertical="center" wrapText="1"/>
    </xf>
    <xf numFmtId="0" fontId="3" fillId="2" borderId="5" xfId="2" applyFill="1" applyBorder="1" applyAlignment="1">
      <alignment horizontal="center" vertical="center" wrapText="1"/>
    </xf>
    <xf numFmtId="0" fontId="3" fillId="0" borderId="0" xfId="2" applyAlignment="1">
      <alignment horizontal="left" vertical="center" wrapText="1"/>
    </xf>
    <xf numFmtId="0" fontId="3" fillId="0" borderId="11" xfId="2" applyBorder="1" applyAlignment="1">
      <alignment horizontal="center" vertical="center" wrapText="1"/>
    </xf>
    <xf numFmtId="0" fontId="3" fillId="0" borderId="12" xfId="2" applyBorder="1" applyAlignment="1">
      <alignment horizontal="center" vertical="center" wrapText="1"/>
    </xf>
    <xf numFmtId="0" fontId="3" fillId="0" borderId="6" xfId="2" applyBorder="1" applyAlignment="1">
      <alignment horizontal="left" vertical="center" wrapText="1"/>
    </xf>
    <xf numFmtId="0" fontId="3" fillId="0" borderId="7" xfId="2" applyBorder="1" applyAlignment="1">
      <alignment horizontal="left" vertical="center" wrapText="1"/>
    </xf>
    <xf numFmtId="0" fontId="3" fillId="0" borderId="8" xfId="2" applyBorder="1" applyAlignment="1">
      <alignment horizontal="left" vertical="center" wrapText="1"/>
    </xf>
    <xf numFmtId="0" fontId="3" fillId="0" borderId="9" xfId="2" applyBorder="1" applyAlignment="1">
      <alignment horizontal="left" vertical="center" wrapText="1"/>
    </xf>
    <xf numFmtId="0" fontId="3" fillId="0" borderId="10" xfId="2" applyBorder="1" applyAlignment="1">
      <alignment horizontal="left" vertical="center" wrapText="1"/>
    </xf>
    <xf numFmtId="0" fontId="3" fillId="2" borderId="16" xfId="2" applyFill="1" applyBorder="1" applyAlignment="1">
      <alignment horizontal="left" vertical="center" wrapText="1"/>
    </xf>
    <xf numFmtId="0" fontId="3" fillId="2" borderId="17" xfId="2" applyFill="1" applyBorder="1" applyAlignment="1">
      <alignment horizontal="left" vertical="center" wrapText="1"/>
    </xf>
    <xf numFmtId="0" fontId="3" fillId="2" borderId="4" xfId="2" applyFill="1" applyBorder="1" applyAlignment="1">
      <alignment horizontal="right" vertical="center" wrapText="1"/>
    </xf>
    <xf numFmtId="0" fontId="3" fillId="2" borderId="2" xfId="2" applyFill="1" applyBorder="1" applyAlignment="1">
      <alignment horizontal="right" vertical="center" wrapText="1"/>
    </xf>
    <xf numFmtId="0" fontId="3" fillId="2" borderId="5" xfId="2" applyFill="1" applyBorder="1" applyAlignment="1">
      <alignment horizontal="right" vertical="center" wrapText="1"/>
    </xf>
    <xf numFmtId="0" fontId="9" fillId="2" borderId="16" xfId="2" applyFont="1" applyFill="1" applyBorder="1" applyAlignment="1">
      <alignment horizontal="center" vertical="center" wrapText="1"/>
    </xf>
    <xf numFmtId="0" fontId="9" fillId="2" borderId="17" xfId="2" applyFont="1" applyFill="1" applyBorder="1" applyAlignment="1">
      <alignment horizontal="center" vertical="center" wrapText="1"/>
    </xf>
    <xf numFmtId="0" fontId="16" fillId="0" borderId="3" xfId="0" applyFont="1" applyBorder="1" applyAlignment="1">
      <alignment vertical="center" wrapText="1"/>
    </xf>
    <xf numFmtId="41" fontId="9" fillId="0" borderId="3" xfId="0" applyNumberFormat="1" applyFont="1" applyBorder="1">
      <alignment vertical="center"/>
    </xf>
    <xf numFmtId="41" fontId="9" fillId="0" borderId="37" xfId="0" applyNumberFormat="1" applyFont="1" applyBorder="1">
      <alignment vertical="center"/>
    </xf>
    <xf numFmtId="41" fontId="9" fillId="0" borderId="4" xfId="0" applyNumberFormat="1" applyFont="1" applyBorder="1">
      <alignment vertical="center"/>
    </xf>
    <xf numFmtId="41" fontId="9" fillId="0" borderId="37" xfId="0" applyNumberFormat="1" applyFont="1" applyBorder="1" applyAlignment="1">
      <alignment horizontal="center" vertical="center"/>
    </xf>
    <xf numFmtId="41" fontId="9" fillId="0" borderId="5" xfId="0" applyNumberFormat="1" applyFont="1" applyBorder="1">
      <alignment vertical="center"/>
    </xf>
    <xf numFmtId="0" fontId="16" fillId="0" borderId="3" xfId="0" applyFont="1" applyBorder="1" applyAlignment="1">
      <alignment vertical="top" wrapText="1"/>
    </xf>
    <xf numFmtId="41" fontId="9" fillId="0" borderId="37" xfId="0" applyNumberFormat="1" applyFont="1" applyBorder="1" applyAlignment="1">
      <alignment horizontal="right" vertical="center"/>
    </xf>
    <xf numFmtId="0" fontId="16" fillId="0" borderId="11" xfId="0" applyFont="1" applyBorder="1" applyAlignment="1">
      <alignment vertical="center" wrapText="1"/>
    </xf>
    <xf numFmtId="0" fontId="16" fillId="0" borderId="41" xfId="0" applyFont="1" applyBorder="1" applyAlignment="1">
      <alignment vertical="center" wrapText="1"/>
    </xf>
    <xf numFmtId="0" fontId="16" fillId="0" borderId="12" xfId="0" applyFont="1" applyBorder="1" applyAlignment="1">
      <alignment vertical="center" wrapText="1"/>
    </xf>
    <xf numFmtId="41" fontId="9" fillId="0" borderId="11" xfId="0" applyNumberFormat="1" applyFont="1" applyBorder="1">
      <alignment vertical="center"/>
    </xf>
    <xf numFmtId="41" fontId="9" fillId="0" borderId="41" xfId="0" applyNumberFormat="1" applyFont="1" applyBorder="1">
      <alignment vertical="center"/>
    </xf>
    <xf numFmtId="41" fontId="9" fillId="0" borderId="12" xfId="0" applyNumberFormat="1" applyFont="1" applyBorder="1">
      <alignment vertical="center"/>
    </xf>
    <xf numFmtId="41" fontId="9" fillId="0" borderId="39" xfId="0" applyNumberFormat="1" applyFont="1" applyBorder="1">
      <alignment vertical="center"/>
    </xf>
    <xf numFmtId="41" fontId="9" fillId="0" borderId="42" xfId="0" applyNumberFormat="1" applyFont="1" applyBorder="1">
      <alignment vertical="center"/>
    </xf>
    <xf numFmtId="41" fontId="9" fillId="0" borderId="44" xfId="0" applyNumberFormat="1" applyFont="1" applyBorder="1">
      <alignment vertical="center"/>
    </xf>
    <xf numFmtId="41" fontId="9" fillId="0" borderId="40" xfId="0" applyNumberFormat="1" applyFont="1" applyBorder="1">
      <alignment vertical="center"/>
    </xf>
    <xf numFmtId="41" fontId="9" fillId="0" borderId="43" xfId="0" applyNumberFormat="1" applyFont="1" applyBorder="1">
      <alignment vertical="center"/>
    </xf>
    <xf numFmtId="41" fontId="9" fillId="0" borderId="45" xfId="0" applyNumberFormat="1" applyFont="1" applyBorder="1">
      <alignment vertical="center"/>
    </xf>
    <xf numFmtId="41" fontId="9" fillId="0" borderId="8" xfId="0" applyNumberFormat="1" applyFont="1" applyBorder="1">
      <alignment vertical="center"/>
    </xf>
    <xf numFmtId="41" fontId="9" fillId="0" borderId="14" xfId="0" applyNumberFormat="1" applyFont="1" applyBorder="1">
      <alignment vertical="center"/>
    </xf>
    <xf numFmtId="41" fontId="9" fillId="0" borderId="10" xfId="0" applyNumberFormat="1" applyFont="1" applyBorder="1">
      <alignment vertical="center"/>
    </xf>
    <xf numFmtId="41" fontId="9" fillId="0" borderId="11" xfId="0" applyNumberFormat="1" applyFont="1" applyBorder="1" applyAlignment="1">
      <alignment horizontal="right" vertical="center"/>
    </xf>
    <xf numFmtId="41" fontId="9" fillId="0" borderId="41" xfId="0" applyNumberFormat="1" applyFont="1" applyBorder="1" applyAlignment="1">
      <alignment horizontal="right" vertical="center"/>
    </xf>
    <xf numFmtId="41" fontId="9" fillId="0" borderId="12" xfId="0" applyNumberFormat="1" applyFont="1" applyBorder="1" applyAlignment="1">
      <alignment horizontal="right" vertical="center"/>
    </xf>
    <xf numFmtId="41" fontId="9" fillId="0" borderId="39" xfId="0" applyNumberFormat="1" applyFont="1" applyBorder="1" applyAlignment="1">
      <alignment horizontal="right" vertical="center"/>
    </xf>
    <xf numFmtId="41" fontId="9" fillId="0" borderId="42" xfId="0" applyNumberFormat="1" applyFont="1" applyBorder="1" applyAlignment="1">
      <alignment horizontal="right" vertical="center"/>
    </xf>
    <xf numFmtId="41" fontId="9" fillId="0" borderId="44" xfId="0" applyNumberFormat="1" applyFont="1" applyBorder="1" applyAlignment="1">
      <alignment horizontal="right" vertical="center"/>
    </xf>
    <xf numFmtId="41" fontId="9" fillId="0" borderId="40" xfId="0" applyNumberFormat="1" applyFont="1" applyBorder="1" applyAlignment="1">
      <alignment horizontal="right" vertical="center"/>
    </xf>
    <xf numFmtId="41" fontId="9" fillId="0" borderId="43" xfId="0" applyNumberFormat="1" applyFont="1" applyBorder="1" applyAlignment="1">
      <alignment horizontal="right" vertical="center"/>
    </xf>
    <xf numFmtId="41" fontId="9" fillId="0" borderId="45" xfId="0" applyNumberFormat="1" applyFont="1" applyBorder="1" applyAlignment="1">
      <alignment horizontal="right" vertical="center"/>
    </xf>
    <xf numFmtId="0" fontId="16" fillId="0" borderId="6" xfId="0" applyFont="1" applyBorder="1" applyAlignment="1">
      <alignment vertical="center" wrapText="1"/>
    </xf>
    <xf numFmtId="0" fontId="16" fillId="0" borderId="13" xfId="0" applyFont="1" applyBorder="1" applyAlignment="1">
      <alignment vertical="center" wrapText="1"/>
    </xf>
    <xf numFmtId="0" fontId="16" fillId="0" borderId="9" xfId="0" applyFont="1" applyBorder="1" applyAlignment="1">
      <alignment vertical="center" wrapText="1"/>
    </xf>
    <xf numFmtId="38" fontId="9" fillId="0" borderId="37" xfId="1" applyFont="1" applyFill="1" applyBorder="1" applyAlignment="1" applyProtection="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41" fontId="9" fillId="0" borderId="3" xfId="0" applyNumberFormat="1" applyFont="1" applyBorder="1" applyAlignment="1">
      <alignment horizontal="right" vertical="center"/>
    </xf>
    <xf numFmtId="41" fontId="9" fillId="0" borderId="4" xfId="0" applyNumberFormat="1" applyFont="1" applyBorder="1" applyAlignment="1">
      <alignment horizontal="right" vertical="center"/>
    </xf>
    <xf numFmtId="41" fontId="9" fillId="0" borderId="8" xfId="0" applyNumberFormat="1" applyFont="1" applyBorder="1" applyAlignment="1">
      <alignment horizontal="right" vertical="center"/>
    </xf>
    <xf numFmtId="41" fontId="9" fillId="0" borderId="14" xfId="0" applyNumberFormat="1" applyFont="1" applyBorder="1" applyAlignment="1">
      <alignment horizontal="right" vertical="center"/>
    </xf>
    <xf numFmtId="41" fontId="9" fillId="0" borderId="10" xfId="0" applyNumberFormat="1" applyFont="1" applyBorder="1" applyAlignment="1">
      <alignment horizontal="right" vertical="center"/>
    </xf>
    <xf numFmtId="0" fontId="9" fillId="0" borderId="33"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 xfId="0" applyFont="1" applyBorder="1" applyAlignment="1">
      <alignment horizontal="center" vertical="center"/>
    </xf>
    <xf numFmtId="0" fontId="9" fillId="0" borderId="36" xfId="0" applyFont="1" applyBorder="1" applyAlignment="1">
      <alignment horizontal="center" vertical="center"/>
    </xf>
    <xf numFmtId="0" fontId="9" fillId="0" borderId="38" xfId="0" applyFont="1" applyBorder="1" applyAlignment="1">
      <alignment horizontal="center" vertical="center"/>
    </xf>
    <xf numFmtId="0" fontId="9" fillId="0" borderId="37" xfId="0" applyFont="1" applyBorder="1" applyAlignment="1">
      <alignment horizontal="center" vertical="center"/>
    </xf>
    <xf numFmtId="0" fontId="9" fillId="0" borderId="4" xfId="0" applyFont="1" applyBorder="1" applyAlignment="1">
      <alignment horizontal="center" vertical="center"/>
    </xf>
    <xf numFmtId="0" fontId="9" fillId="0" borderId="0" xfId="0" applyFont="1">
      <alignment vertical="center"/>
    </xf>
    <xf numFmtId="3" fontId="9" fillId="0" borderId="0" xfId="0" applyNumberFormat="1" applyFont="1" applyAlignment="1">
      <alignment horizontal="center" vertical="center"/>
    </xf>
    <xf numFmtId="0" fontId="11" fillId="5" borderId="0" xfId="0" applyFont="1" applyFill="1" applyAlignment="1">
      <alignment horizontal="center" vertical="center"/>
    </xf>
    <xf numFmtId="0" fontId="9" fillId="0" borderId="0" xfId="0" applyFont="1" applyAlignment="1">
      <alignment horizontal="center" vertical="center"/>
    </xf>
    <xf numFmtId="3" fontId="9" fillId="5" borderId="0" xfId="0" applyNumberFormat="1" applyFont="1" applyFill="1" applyAlignment="1">
      <alignment horizontal="center" vertical="center"/>
    </xf>
    <xf numFmtId="9" fontId="9" fillId="0" borderId="0" xfId="0" applyNumberFormat="1" applyFont="1" applyAlignment="1">
      <alignment horizontal="center" vertical="center"/>
    </xf>
    <xf numFmtId="38" fontId="9" fillId="3" borderId="1" xfId="1" applyFont="1" applyFill="1" applyBorder="1" applyAlignment="1" applyProtection="1">
      <alignment horizontal="center" vertical="center"/>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49" fontId="9" fillId="0" borderId="31" xfId="0" applyNumberFormat="1" applyFont="1" applyBorder="1" applyAlignment="1">
      <alignment horizontal="center" vertical="center"/>
    </xf>
    <xf numFmtId="38" fontId="9" fillId="5" borderId="2" xfId="1" applyFont="1" applyFill="1" applyBorder="1" applyAlignment="1" applyProtection="1">
      <alignment horizontal="center" vertical="center"/>
    </xf>
    <xf numFmtId="38" fontId="9" fillId="3" borderId="0" xfId="1" applyFont="1" applyFill="1" applyBorder="1" applyAlignment="1" applyProtection="1">
      <alignment horizontal="center" vertical="center"/>
    </xf>
    <xf numFmtId="38" fontId="9" fillId="3" borderId="4" xfId="1" applyFont="1" applyFill="1" applyBorder="1" applyAlignment="1" applyProtection="1">
      <alignment horizontal="center" vertical="center"/>
    </xf>
    <xf numFmtId="38" fontId="9" fillId="3" borderId="2" xfId="1" applyFont="1" applyFill="1" applyBorder="1" applyAlignment="1" applyProtection="1">
      <alignment horizontal="center" vertical="center"/>
    </xf>
    <xf numFmtId="38" fontId="9" fillId="3" borderId="5" xfId="1" applyFont="1" applyFill="1" applyBorder="1" applyAlignment="1" applyProtection="1">
      <alignment horizontal="center" vertical="center"/>
    </xf>
    <xf numFmtId="38" fontId="9" fillId="3" borderId="29" xfId="0" applyNumberFormat="1" applyFont="1" applyFill="1" applyBorder="1" applyAlignment="1">
      <alignment horizontal="center" vertical="center"/>
    </xf>
    <xf numFmtId="38" fontId="9" fillId="3" borderId="30" xfId="0" applyNumberFormat="1" applyFont="1" applyFill="1" applyBorder="1" applyAlignment="1">
      <alignment horizontal="center" vertical="center"/>
    </xf>
    <xf numFmtId="38" fontId="9" fillId="3" borderId="31" xfId="0" applyNumberFormat="1" applyFont="1" applyFill="1" applyBorder="1" applyAlignment="1">
      <alignment horizontal="center" vertical="center"/>
    </xf>
    <xf numFmtId="0" fontId="9" fillId="0" borderId="29" xfId="0" applyFont="1" applyBorder="1" applyAlignment="1">
      <alignment horizontal="right" vertical="center"/>
    </xf>
    <xf numFmtId="0" fontId="9" fillId="0" borderId="30" xfId="0" applyFont="1" applyBorder="1" applyAlignment="1">
      <alignment horizontal="right" vertical="center"/>
    </xf>
    <xf numFmtId="0" fontId="9" fillId="0" borderId="31" xfId="0" applyFont="1" applyBorder="1" applyAlignment="1">
      <alignment horizontal="right" vertical="center"/>
    </xf>
    <xf numFmtId="49" fontId="9" fillId="0" borderId="29" xfId="0" applyNumberFormat="1" applyFont="1" applyBorder="1" applyAlignment="1">
      <alignment horizontal="left" vertical="center"/>
    </xf>
    <xf numFmtId="49" fontId="9" fillId="0" borderId="30" xfId="0" applyNumberFormat="1" applyFont="1" applyBorder="1" applyAlignment="1">
      <alignment horizontal="left" vertical="center"/>
    </xf>
    <xf numFmtId="49" fontId="9" fillId="0" borderId="31" xfId="0" applyNumberFormat="1" applyFont="1" applyBorder="1" applyAlignment="1">
      <alignment horizontal="left" vertical="center"/>
    </xf>
    <xf numFmtId="0" fontId="9" fillId="0" borderId="6" xfId="0" applyFont="1" applyBorder="1" applyAlignment="1">
      <alignment horizontal="right" vertical="center"/>
    </xf>
    <xf numFmtId="0" fontId="9" fillId="0" borderId="7" xfId="0" applyFont="1" applyBorder="1" applyAlignment="1">
      <alignment horizontal="right" vertical="center"/>
    </xf>
    <xf numFmtId="0" fontId="9" fillId="0" borderId="8" xfId="0" applyFont="1" applyBorder="1" applyAlignment="1">
      <alignment horizontal="right" vertical="center"/>
    </xf>
    <xf numFmtId="49" fontId="9" fillId="0" borderId="6" xfId="0" applyNumberFormat="1" applyFont="1" applyBorder="1" applyAlignment="1">
      <alignment horizontal="left" vertical="center"/>
    </xf>
    <xf numFmtId="49" fontId="9" fillId="0" borderId="7" xfId="0" applyNumberFormat="1" applyFont="1" applyBorder="1" applyAlignment="1">
      <alignment horizontal="left" vertical="center"/>
    </xf>
    <xf numFmtId="49" fontId="9" fillId="0" borderId="8" xfId="0" applyNumberFormat="1" applyFont="1" applyBorder="1" applyAlignment="1">
      <alignment horizontal="left" vertical="center"/>
    </xf>
    <xf numFmtId="0" fontId="9" fillId="3" borderId="0" xfId="0" applyFont="1" applyFill="1" applyAlignment="1">
      <alignment horizontal="center" vertical="center"/>
    </xf>
    <xf numFmtId="0" fontId="9" fillId="0" borderId="0" xfId="0" applyFont="1" applyAlignment="1">
      <alignment horizontal="left" vertic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5" fillId="0" borderId="4" xfId="0" applyFont="1" applyBorder="1" applyAlignment="1">
      <alignment horizontal="left" vertical="center"/>
    </xf>
    <xf numFmtId="0" fontId="15" fillId="0" borderId="2" xfId="0" applyFont="1" applyBorder="1" applyAlignment="1">
      <alignment horizontal="left" vertical="center"/>
    </xf>
    <xf numFmtId="0" fontId="9" fillId="0" borderId="26" xfId="0" applyFont="1" applyBorder="1" applyAlignment="1">
      <alignment horizontal="left" vertical="center"/>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9" fillId="0" borderId="29" xfId="0" applyFont="1" applyBorder="1" applyAlignment="1">
      <alignment horizontal="left" vertical="center"/>
    </xf>
    <xf numFmtId="0" fontId="9" fillId="0" borderId="30" xfId="0" applyFont="1" applyBorder="1" applyAlignment="1">
      <alignment horizontal="left" vertical="center"/>
    </xf>
    <xf numFmtId="0" fontId="9" fillId="0" borderId="0" xfId="0" applyFont="1" applyAlignment="1">
      <alignment horizontal="right" vertical="center"/>
    </xf>
    <xf numFmtId="0" fontId="11" fillId="4" borderId="0" xfId="0" applyFont="1" applyFill="1" applyAlignment="1" applyProtection="1">
      <alignment horizontal="center" vertical="center"/>
      <protection locked="0"/>
    </xf>
    <xf numFmtId="0" fontId="9" fillId="0" borderId="4" xfId="0" applyFont="1" applyBorder="1" applyAlignment="1">
      <alignment horizontal="right" vertical="center"/>
    </xf>
    <xf numFmtId="0" fontId="9" fillId="0" borderId="2" xfId="0" applyFont="1" applyBorder="1" applyAlignment="1">
      <alignment horizontal="right" vertical="center"/>
    </xf>
    <xf numFmtId="0" fontId="9" fillId="0" borderId="5" xfId="0" applyFont="1" applyBorder="1" applyAlignment="1">
      <alignment horizontal="right" vertical="center"/>
    </xf>
    <xf numFmtId="38" fontId="9" fillId="3" borderId="3" xfId="1" applyFont="1" applyFill="1" applyBorder="1" applyAlignment="1" applyProtection="1">
      <alignment horizontal="center" vertical="center"/>
    </xf>
    <xf numFmtId="38" fontId="9" fillId="3" borderId="6" xfId="1" applyFont="1" applyFill="1" applyBorder="1" applyAlignment="1" applyProtection="1">
      <alignment horizontal="center" vertical="center"/>
    </xf>
    <xf numFmtId="38" fontId="9" fillId="3" borderId="7" xfId="1" applyFont="1" applyFill="1" applyBorder="1" applyAlignment="1" applyProtection="1">
      <alignment horizontal="center" vertical="center"/>
    </xf>
    <xf numFmtId="38" fontId="9" fillId="3" borderId="8" xfId="1" applyFont="1" applyFill="1" applyBorder="1" applyAlignment="1" applyProtection="1">
      <alignment horizontal="center" vertical="center"/>
    </xf>
    <xf numFmtId="0" fontId="9" fillId="0" borderId="31" xfId="0" applyFont="1" applyBorder="1" applyAlignment="1">
      <alignment horizontal="left" vertical="center"/>
    </xf>
    <xf numFmtId="38" fontId="9" fillId="3" borderId="29" xfId="1" applyFont="1" applyFill="1" applyBorder="1" applyAlignment="1" applyProtection="1">
      <alignment horizontal="center" vertical="center"/>
    </xf>
    <xf numFmtId="38" fontId="9" fillId="3" borderId="30" xfId="1" applyFont="1" applyFill="1" applyBorder="1" applyAlignment="1" applyProtection="1">
      <alignment horizontal="center" vertical="center"/>
    </xf>
    <xf numFmtId="38" fontId="9" fillId="3" borderId="31" xfId="1" applyFont="1" applyFill="1" applyBorder="1" applyAlignment="1" applyProtection="1">
      <alignment horizontal="center" vertical="center"/>
    </xf>
    <xf numFmtId="38" fontId="9" fillId="5" borderId="29" xfId="1" applyFont="1" applyFill="1" applyBorder="1" applyAlignment="1" applyProtection="1">
      <alignment horizontal="center" vertical="center"/>
    </xf>
    <xf numFmtId="38" fontId="9" fillId="5" borderId="30" xfId="1" applyFont="1" applyFill="1" applyBorder="1" applyAlignment="1" applyProtection="1">
      <alignment horizontal="center" vertical="center"/>
    </xf>
    <xf numFmtId="38" fontId="9" fillId="5" borderId="31" xfId="1" applyFont="1" applyFill="1" applyBorder="1" applyAlignment="1" applyProtection="1">
      <alignment horizontal="center" vertical="center"/>
    </xf>
    <xf numFmtId="0" fontId="9" fillId="0" borderId="26" xfId="0" applyFont="1" applyBorder="1" applyAlignment="1">
      <alignment horizontal="right" vertical="center"/>
    </xf>
    <xf numFmtId="0" fontId="9" fillId="0" borderId="27" xfId="0" applyFont="1" applyBorder="1" applyAlignment="1">
      <alignment horizontal="right" vertical="center"/>
    </xf>
    <xf numFmtId="0" fontId="9" fillId="0" borderId="28" xfId="0" applyFont="1" applyBorder="1" applyAlignment="1">
      <alignment horizontal="right" vertical="center"/>
    </xf>
    <xf numFmtId="38" fontId="9" fillId="3" borderId="27" xfId="0" applyNumberFormat="1" applyFont="1" applyFill="1" applyBorder="1" applyAlignment="1">
      <alignment horizontal="center" vertical="center"/>
    </xf>
    <xf numFmtId="38" fontId="9" fillId="5" borderId="26" xfId="1" applyFont="1" applyFill="1" applyBorder="1" applyAlignment="1" applyProtection="1">
      <alignment horizontal="center" vertical="center"/>
    </xf>
    <xf numFmtId="38" fontId="9" fillId="5" borderId="27" xfId="1" applyFont="1" applyFill="1" applyBorder="1" applyAlignment="1" applyProtection="1">
      <alignment horizontal="center" vertical="center"/>
    </xf>
    <xf numFmtId="38" fontId="9" fillId="5" borderId="28" xfId="1" applyFont="1" applyFill="1" applyBorder="1" applyAlignment="1" applyProtection="1">
      <alignment horizontal="center" vertical="center"/>
    </xf>
    <xf numFmtId="0" fontId="9" fillId="0" borderId="4" xfId="0" applyFont="1" applyBorder="1" applyAlignment="1">
      <alignment horizontal="left" vertical="center"/>
    </xf>
    <xf numFmtId="14" fontId="9" fillId="4" borderId="2" xfId="0" applyNumberFormat="1" applyFont="1" applyFill="1" applyBorder="1" applyAlignment="1" applyProtection="1">
      <alignment horizontal="center" vertical="center"/>
      <protection locked="0"/>
    </xf>
    <xf numFmtId="14" fontId="9" fillId="4" borderId="5" xfId="0" applyNumberFormat="1" applyFont="1" applyFill="1" applyBorder="1" applyAlignment="1" applyProtection="1">
      <alignment horizontal="center" vertical="center"/>
      <protection locked="0"/>
    </xf>
    <xf numFmtId="178" fontId="9" fillId="3" borderId="3" xfId="0" applyNumberFormat="1" applyFont="1" applyFill="1" applyBorder="1" applyAlignment="1">
      <alignment horizontal="center" vertical="center"/>
    </xf>
    <xf numFmtId="3" fontId="9" fillId="3" borderId="25" xfId="0" applyNumberFormat="1" applyFont="1" applyFill="1" applyBorder="1" applyAlignment="1">
      <alignment horizontal="center" vertical="center"/>
    </xf>
    <xf numFmtId="0" fontId="9" fillId="3" borderId="25" xfId="0" applyFont="1" applyFill="1" applyBorder="1" applyAlignment="1">
      <alignment horizontal="center" vertical="center"/>
    </xf>
    <xf numFmtId="178" fontId="9" fillId="3" borderId="4" xfId="1" applyNumberFormat="1" applyFont="1" applyFill="1" applyBorder="1" applyAlignment="1" applyProtection="1">
      <alignment horizontal="center" vertical="center"/>
    </xf>
    <xf numFmtId="178" fontId="9" fillId="3" borderId="2" xfId="1" applyNumberFormat="1" applyFont="1" applyFill="1" applyBorder="1" applyAlignment="1" applyProtection="1">
      <alignment horizontal="center" vertical="center"/>
    </xf>
    <xf numFmtId="178" fontId="9" fillId="3" borderId="5" xfId="1" applyNumberFormat="1" applyFont="1" applyFill="1" applyBorder="1" applyAlignment="1" applyProtection="1">
      <alignment horizontal="center" vertical="center"/>
    </xf>
    <xf numFmtId="49" fontId="9" fillId="0" borderId="4" xfId="0" applyNumberFormat="1" applyFont="1" applyBorder="1" applyAlignment="1">
      <alignment horizontal="left" vertical="center"/>
    </xf>
    <xf numFmtId="49" fontId="9" fillId="0" borderId="2" xfId="0" applyNumberFormat="1" applyFont="1" applyBorder="1" applyAlignment="1">
      <alignment horizontal="left" vertical="center"/>
    </xf>
    <xf numFmtId="49" fontId="9" fillId="0" borderId="5" xfId="0" applyNumberFormat="1" applyFont="1" applyBorder="1" applyAlignment="1">
      <alignment horizontal="left" vertical="center"/>
    </xf>
    <xf numFmtId="0" fontId="17" fillId="0" borderId="3" xfId="0" applyFont="1" applyBorder="1" applyAlignment="1">
      <alignment horizontal="left" vertical="center"/>
    </xf>
    <xf numFmtId="38" fontId="9" fillId="5" borderId="4" xfId="1" applyFont="1" applyFill="1" applyBorder="1" applyAlignment="1" applyProtection="1">
      <alignment horizontal="center" vertical="center"/>
    </xf>
    <xf numFmtId="38" fontId="9" fillId="5" borderId="5" xfId="1" applyFont="1" applyFill="1" applyBorder="1" applyAlignment="1" applyProtection="1">
      <alignment horizontal="center" vertical="center"/>
    </xf>
    <xf numFmtId="49" fontId="9" fillId="0" borderId="3" xfId="0" applyNumberFormat="1"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5" fillId="0" borderId="4" xfId="0" applyFont="1" applyBorder="1" applyAlignment="1">
      <alignment horizontal="center" vertical="center"/>
    </xf>
    <xf numFmtId="0" fontId="15" fillId="0" borderId="2" xfId="0" applyFont="1" applyBorder="1" applyAlignment="1">
      <alignment horizontal="center" vertical="center"/>
    </xf>
    <xf numFmtId="38" fontId="9" fillId="3" borderId="2" xfId="0" applyNumberFormat="1" applyFont="1" applyFill="1" applyBorder="1" applyAlignment="1">
      <alignment horizontal="center" vertical="center"/>
    </xf>
    <xf numFmtId="49" fontId="9" fillId="0" borderId="25" xfId="0" applyNumberFormat="1" applyFont="1" applyBorder="1" applyAlignment="1">
      <alignment horizontal="left" vertical="center"/>
    </xf>
    <xf numFmtId="38" fontId="9" fillId="5" borderId="7" xfId="1" applyFont="1" applyFill="1" applyBorder="1" applyAlignment="1" applyProtection="1">
      <alignment horizontal="center" vertical="center"/>
    </xf>
    <xf numFmtId="49" fontId="9" fillId="0" borderId="9"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10" xfId="0" applyNumberFormat="1" applyFont="1" applyBorder="1" applyAlignment="1">
      <alignment horizontal="center" vertical="center"/>
    </xf>
    <xf numFmtId="0" fontId="3" fillId="4" borderId="4" xfId="2" applyFill="1" applyBorder="1" applyAlignment="1" applyProtection="1">
      <alignment horizontal="center" vertical="center" wrapText="1"/>
      <protection locked="0"/>
    </xf>
    <xf numFmtId="0" fontId="3" fillId="4" borderId="2" xfId="2" applyFill="1" applyBorder="1" applyAlignment="1" applyProtection="1">
      <alignment horizontal="center" vertical="center" wrapText="1"/>
      <protection locked="0"/>
    </xf>
    <xf numFmtId="0" fontId="3" fillId="4" borderId="5" xfId="2" applyFill="1" applyBorder="1" applyAlignment="1" applyProtection="1">
      <alignment horizontal="center" vertical="center" wrapText="1"/>
      <protection locked="0"/>
    </xf>
    <xf numFmtId="0" fontId="3" fillId="4" borderId="4" xfId="2" applyFill="1" applyBorder="1" applyAlignment="1" applyProtection="1">
      <alignment horizontal="left" vertical="center" wrapText="1"/>
      <protection locked="0"/>
    </xf>
    <xf numFmtId="0" fontId="3" fillId="4" borderId="2" xfId="2" applyFill="1" applyBorder="1" applyAlignment="1" applyProtection="1">
      <alignment horizontal="left" vertical="center" wrapText="1"/>
      <protection locked="0"/>
    </xf>
    <xf numFmtId="0" fontId="3" fillId="4" borderId="5" xfId="2" applyFill="1" applyBorder="1" applyAlignment="1" applyProtection="1">
      <alignment horizontal="left" vertical="center" wrapText="1"/>
      <protection locked="0"/>
    </xf>
    <xf numFmtId="0" fontId="9" fillId="4" borderId="2" xfId="0" applyFont="1" applyFill="1" applyBorder="1" applyAlignment="1">
      <alignment horizontal="left" vertical="center"/>
    </xf>
    <xf numFmtId="0" fontId="9" fillId="4" borderId="5" xfId="0" applyFont="1" applyFill="1" applyBorder="1" applyAlignment="1">
      <alignment horizontal="left"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178" fontId="9" fillId="3" borderId="32" xfId="0" applyNumberFormat="1" applyFont="1" applyFill="1" applyBorder="1" applyAlignment="1">
      <alignment horizontal="center" vertical="center"/>
    </xf>
    <xf numFmtId="14" fontId="6" fillId="4" borderId="2" xfId="2" applyNumberFormat="1" applyFont="1" applyFill="1" applyBorder="1" applyAlignment="1" applyProtection="1">
      <alignment horizontal="left" vertical="center"/>
      <protection locked="0"/>
    </xf>
    <xf numFmtId="0" fontId="6" fillId="4" borderId="7" xfId="2" applyFont="1" applyFill="1" applyBorder="1" applyAlignment="1">
      <alignment horizontal="left" vertical="center"/>
    </xf>
    <xf numFmtId="0" fontId="4" fillId="0" borderId="1" xfId="2" applyFont="1" applyBorder="1" applyAlignment="1">
      <alignment horizontal="center" vertical="center"/>
    </xf>
    <xf numFmtId="0" fontId="9" fillId="4" borderId="4"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5" xfId="0" applyFont="1" applyFill="1" applyBorder="1" applyAlignment="1" applyProtection="1">
      <alignment horizontal="center" vertical="center"/>
      <protection locked="0"/>
    </xf>
    <xf numFmtId="14" fontId="6" fillId="4" borderId="2" xfId="2" applyNumberFormat="1" applyFont="1" applyFill="1" applyBorder="1" applyAlignment="1">
      <alignment horizontal="right" vertical="center"/>
    </xf>
    <xf numFmtId="0" fontId="8" fillId="0" borderId="3" xfId="2" applyFont="1" applyBorder="1" applyAlignment="1">
      <alignment horizontal="center" vertical="center"/>
    </xf>
    <xf numFmtId="0" fontId="3" fillId="4" borderId="3" xfId="2" applyFill="1" applyBorder="1" applyAlignment="1" applyProtection="1">
      <alignment horizontal="center" vertical="center" wrapText="1"/>
      <protection locked="0"/>
    </xf>
    <xf numFmtId="0" fontId="3" fillId="0" borderId="3" xfId="2" applyBorder="1" applyAlignment="1">
      <alignment horizontal="center" vertical="center"/>
    </xf>
    <xf numFmtId="38" fontId="11" fillId="3" borderId="1" xfId="1" applyFont="1" applyFill="1" applyBorder="1" applyAlignment="1" applyProtection="1">
      <alignment horizontal="center" vertical="center"/>
    </xf>
    <xf numFmtId="3" fontId="9" fillId="3" borderId="1" xfId="0" applyNumberFormat="1" applyFont="1" applyFill="1" applyBorder="1" applyAlignment="1">
      <alignment horizontal="center" vertical="center"/>
    </xf>
    <xf numFmtId="3" fontId="9" fillId="0" borderId="1" xfId="0" applyNumberFormat="1" applyFont="1" applyBorder="1" applyAlignment="1">
      <alignment horizontal="center" vertical="center"/>
    </xf>
    <xf numFmtId="38" fontId="11" fillId="3" borderId="2" xfId="1" applyFont="1" applyFill="1" applyBorder="1" applyAlignment="1" applyProtection="1">
      <alignment horizontal="center" vertical="center"/>
    </xf>
    <xf numFmtId="38" fontId="9" fillId="0" borderId="0" xfId="0" applyNumberFormat="1" applyFont="1" applyAlignment="1">
      <alignment horizontal="center" vertical="center"/>
    </xf>
    <xf numFmtId="3" fontId="9" fillId="3" borderId="2" xfId="0" applyNumberFormat="1" applyFont="1" applyFill="1" applyBorder="1" applyAlignment="1">
      <alignment horizontal="center" vertical="center"/>
    </xf>
    <xf numFmtId="0" fontId="26" fillId="0" borderId="26" xfId="0" applyFont="1" applyBorder="1" applyAlignment="1">
      <alignment horizontal="left" vertical="center"/>
    </xf>
    <xf numFmtId="0" fontId="26" fillId="0" borderId="27" xfId="0" applyFont="1" applyBorder="1" applyAlignment="1">
      <alignment horizontal="left" vertical="center"/>
    </xf>
    <xf numFmtId="0" fontId="9" fillId="0" borderId="0" xfId="0" applyFont="1" applyAlignment="1">
      <alignment horizontal="left" vertical="center" shrinkToFit="1"/>
    </xf>
    <xf numFmtId="0" fontId="15" fillId="0" borderId="0" xfId="0" applyFont="1" applyAlignment="1">
      <alignment horizontal="left" vertical="center"/>
    </xf>
    <xf numFmtId="178" fontId="9" fillId="3" borderId="29" xfId="0" applyNumberFormat="1" applyFont="1" applyFill="1" applyBorder="1" applyAlignment="1">
      <alignment horizontal="center" vertical="center"/>
    </xf>
    <xf numFmtId="178" fontId="9" fillId="3" borderId="30" xfId="0" applyNumberFormat="1" applyFont="1" applyFill="1" applyBorder="1" applyAlignment="1">
      <alignment horizontal="center" vertical="center"/>
    </xf>
    <xf numFmtId="178" fontId="9" fillId="3" borderId="31" xfId="0" applyNumberFormat="1" applyFont="1" applyFill="1" applyBorder="1" applyAlignment="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6" fontId="9" fillId="3" borderId="16" xfId="0" applyNumberFormat="1"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4" borderId="3" xfId="0" applyFont="1" applyFill="1" applyBorder="1" applyAlignment="1" applyProtection="1">
      <alignment horizontal="center" vertical="center" wrapText="1"/>
      <protection locked="0"/>
    </xf>
    <xf numFmtId="6" fontId="9" fillId="4" borderId="3" xfId="3"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9" fillId="4" borderId="7" xfId="0" applyFont="1" applyFill="1" applyBorder="1" applyAlignment="1" applyProtection="1">
      <alignment horizontal="center" vertical="center"/>
      <protection locked="0"/>
    </xf>
    <xf numFmtId="0" fontId="9" fillId="4" borderId="8" xfId="0" applyFont="1" applyFill="1" applyBorder="1" applyAlignment="1" applyProtection="1">
      <alignment horizontal="center" vertical="center"/>
      <protection locked="0"/>
    </xf>
    <xf numFmtId="0" fontId="9" fillId="4" borderId="13" xfId="0" applyFont="1" applyFill="1" applyBorder="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4" borderId="14" xfId="0" applyFont="1" applyFill="1" applyBorder="1" applyAlignment="1" applyProtection="1">
      <alignment horizontal="center" vertical="center"/>
      <protection locked="0"/>
    </xf>
    <xf numFmtId="0" fontId="9" fillId="4" borderId="9"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0" fontId="9" fillId="4" borderId="7" xfId="0" applyFont="1" applyFill="1" applyBorder="1" applyAlignment="1" applyProtection="1">
      <alignment horizontal="left" vertical="center"/>
      <protection locked="0"/>
    </xf>
    <xf numFmtId="0" fontId="9" fillId="4" borderId="8" xfId="0" applyFont="1" applyFill="1" applyBorder="1" applyAlignment="1" applyProtection="1">
      <alignment horizontal="left" vertical="center"/>
      <protection locked="0"/>
    </xf>
    <xf numFmtId="0" fontId="9" fillId="0" borderId="13" xfId="0" applyFont="1" applyBorder="1" applyAlignment="1">
      <alignment horizontal="center" vertical="center"/>
    </xf>
    <xf numFmtId="14" fontId="15" fillId="3" borderId="2" xfId="0" applyNumberFormat="1" applyFont="1" applyFill="1" applyBorder="1" applyAlignment="1">
      <alignment horizontal="center" vertical="center"/>
    </xf>
    <xf numFmtId="0" fontId="15" fillId="3" borderId="2" xfId="0" applyFont="1" applyFill="1" applyBorder="1" applyAlignment="1">
      <alignment horizontal="center" vertical="center"/>
    </xf>
    <xf numFmtId="0" fontId="6" fillId="3" borderId="2" xfId="2" applyFont="1" applyFill="1" applyBorder="1" applyAlignment="1">
      <alignment horizontal="left" vertical="center"/>
    </xf>
    <xf numFmtId="0" fontId="9" fillId="0" borderId="3" xfId="0" applyFont="1" applyBorder="1" applyAlignment="1">
      <alignment horizontal="center" vertical="center" wrapText="1"/>
    </xf>
    <xf numFmtId="0" fontId="14" fillId="0" borderId="0" xfId="2" applyFont="1" applyAlignment="1">
      <alignment horizontal="center" vertical="center" wrapText="1"/>
    </xf>
    <xf numFmtId="0" fontId="23" fillId="4" borderId="6" xfId="0" applyFont="1" applyFill="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locked="0"/>
    </xf>
    <xf numFmtId="0" fontId="23" fillId="4" borderId="8" xfId="0" applyFont="1" applyFill="1" applyBorder="1" applyAlignment="1" applyProtection="1">
      <alignment horizontal="center" vertical="center" wrapText="1"/>
      <protection locked="0"/>
    </xf>
    <xf numFmtId="0" fontId="23" fillId="4" borderId="13" xfId="0" applyFont="1" applyFill="1" applyBorder="1" applyAlignment="1" applyProtection="1">
      <alignment horizontal="center" vertical="center" wrapText="1"/>
      <protection locked="0"/>
    </xf>
    <xf numFmtId="0" fontId="23" fillId="4" borderId="0" xfId="0" applyFont="1" applyFill="1" applyAlignment="1" applyProtection="1">
      <alignment horizontal="center" vertical="center" wrapText="1"/>
      <protection locked="0"/>
    </xf>
    <xf numFmtId="0" fontId="23" fillId="4" borderId="14" xfId="0" applyFont="1" applyFill="1" applyBorder="1" applyAlignment="1" applyProtection="1">
      <alignment horizontal="center" vertical="center" wrapText="1"/>
      <protection locked="0"/>
    </xf>
    <xf numFmtId="0" fontId="23" fillId="4" borderId="9" xfId="0" applyFont="1" applyFill="1" applyBorder="1" applyAlignment="1" applyProtection="1">
      <alignment horizontal="center" vertical="center" wrapText="1"/>
      <protection locked="0"/>
    </xf>
    <xf numFmtId="0" fontId="23" fillId="4" borderId="1" xfId="0" applyFont="1" applyFill="1" applyBorder="1" applyAlignment="1" applyProtection="1">
      <alignment horizontal="center" vertical="center" wrapText="1"/>
      <protection locked="0"/>
    </xf>
    <xf numFmtId="0" fontId="23" fillId="4" borderId="10" xfId="0" applyFont="1" applyFill="1" applyBorder="1" applyAlignment="1" applyProtection="1">
      <alignment horizontal="center" vertical="center" wrapText="1"/>
      <protection locked="0"/>
    </xf>
    <xf numFmtId="6" fontId="23" fillId="4" borderId="6" xfId="3" applyFont="1" applyFill="1" applyBorder="1" applyAlignment="1" applyProtection="1">
      <alignment horizontal="center" vertical="center"/>
      <protection locked="0"/>
    </xf>
    <xf numFmtId="6" fontId="23" fillId="4" borderId="7" xfId="3" applyFont="1" applyFill="1" applyBorder="1" applyAlignment="1" applyProtection="1">
      <alignment horizontal="center" vertical="center"/>
      <protection locked="0"/>
    </xf>
    <xf numFmtId="6" fontId="23" fillId="4" borderId="8" xfId="3" applyFont="1" applyFill="1" applyBorder="1" applyAlignment="1" applyProtection="1">
      <alignment horizontal="center" vertical="center"/>
      <protection locked="0"/>
    </xf>
    <xf numFmtId="6" fontId="23" fillId="4" borderId="13" xfId="3" applyFont="1" applyFill="1" applyBorder="1" applyAlignment="1" applyProtection="1">
      <alignment horizontal="center" vertical="center"/>
      <protection locked="0"/>
    </xf>
    <xf numFmtId="6" fontId="23" fillId="4" borderId="0" xfId="3" applyFont="1" applyFill="1" applyBorder="1" applyAlignment="1" applyProtection="1">
      <alignment horizontal="center" vertical="center"/>
      <protection locked="0"/>
    </xf>
    <xf numFmtId="6" fontId="23" fillId="4" borderId="14" xfId="3" applyFont="1" applyFill="1" applyBorder="1" applyAlignment="1" applyProtection="1">
      <alignment horizontal="center" vertical="center"/>
      <protection locked="0"/>
    </xf>
    <xf numFmtId="6" fontId="23" fillId="4" borderId="9" xfId="3" applyFont="1" applyFill="1" applyBorder="1" applyAlignment="1" applyProtection="1">
      <alignment horizontal="center" vertical="center"/>
      <protection locked="0"/>
    </xf>
    <xf numFmtId="6" fontId="23" fillId="4" borderId="1" xfId="3" applyFont="1" applyFill="1" applyBorder="1" applyAlignment="1" applyProtection="1">
      <alignment horizontal="center" vertical="center"/>
      <protection locked="0"/>
    </xf>
    <xf numFmtId="6" fontId="23" fillId="4" borderId="10" xfId="3" applyFont="1" applyFill="1" applyBorder="1" applyAlignment="1" applyProtection="1">
      <alignment horizontal="center" vertical="center"/>
      <protection locked="0"/>
    </xf>
    <xf numFmtId="0" fontId="9" fillId="4" borderId="0" xfId="0" applyFont="1" applyFill="1" applyAlignment="1" applyProtection="1">
      <alignment horizontal="left" vertical="center"/>
      <protection locked="0"/>
    </xf>
    <xf numFmtId="0" fontId="9" fillId="4" borderId="14" xfId="0" applyFont="1" applyFill="1" applyBorder="1" applyAlignment="1" applyProtection="1">
      <alignment horizontal="left" vertical="center"/>
      <protection locked="0"/>
    </xf>
    <xf numFmtId="0" fontId="9" fillId="4" borderId="1" xfId="0" applyFont="1" applyFill="1" applyBorder="1" applyAlignment="1" applyProtection="1">
      <alignment horizontal="left" vertical="center"/>
      <protection locked="0"/>
    </xf>
    <xf numFmtId="0" fontId="9" fillId="4" borderId="10" xfId="0" applyFont="1" applyFill="1" applyBorder="1" applyAlignment="1" applyProtection="1">
      <alignment horizontal="left" vertical="center"/>
      <protection locked="0"/>
    </xf>
    <xf numFmtId="0" fontId="3" fillId="3" borderId="3" xfId="2" applyFill="1" applyBorder="1" applyAlignment="1">
      <alignment horizontal="center" vertical="center"/>
    </xf>
    <xf numFmtId="0" fontId="3" fillId="3" borderId="3" xfId="2" applyFill="1" applyBorder="1" applyAlignment="1">
      <alignment horizontal="center" vertical="center" wrapText="1"/>
    </xf>
    <xf numFmtId="0" fontId="22" fillId="4" borderId="6" xfId="0" applyFont="1" applyFill="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locked="0"/>
    </xf>
    <xf numFmtId="0" fontId="22" fillId="4" borderId="8" xfId="0" applyFont="1" applyFill="1" applyBorder="1" applyAlignment="1" applyProtection="1">
      <alignment horizontal="center" vertical="center" wrapText="1"/>
      <protection locked="0"/>
    </xf>
    <xf numFmtId="0" fontId="22" fillId="4" borderId="13" xfId="0" applyFont="1" applyFill="1" applyBorder="1" applyAlignment="1" applyProtection="1">
      <alignment horizontal="center" vertical="center" wrapText="1"/>
      <protection locked="0"/>
    </xf>
    <xf numFmtId="0" fontId="22" fillId="4" borderId="0" xfId="0" applyFont="1" applyFill="1" applyAlignment="1" applyProtection="1">
      <alignment horizontal="center" vertical="center" wrapText="1"/>
      <protection locked="0"/>
    </xf>
    <xf numFmtId="0" fontId="22" fillId="4" borderId="14" xfId="0" applyFont="1" applyFill="1" applyBorder="1" applyAlignment="1" applyProtection="1">
      <alignment horizontal="center" vertical="center" wrapText="1"/>
      <protection locked="0"/>
    </xf>
    <xf numFmtId="0" fontId="22" fillId="4" borderId="9" xfId="0" applyFont="1" applyFill="1" applyBorder="1" applyAlignment="1" applyProtection="1">
      <alignment horizontal="center" vertical="center" wrapText="1"/>
      <protection locked="0"/>
    </xf>
    <xf numFmtId="0" fontId="22" fillId="4" borderId="1" xfId="0" applyFont="1" applyFill="1" applyBorder="1" applyAlignment="1" applyProtection="1">
      <alignment horizontal="center" vertical="center" wrapText="1"/>
      <protection locked="0"/>
    </xf>
    <xf numFmtId="0" fontId="22" fillId="4" borderId="10" xfId="0" applyFont="1" applyFill="1" applyBorder="1" applyAlignment="1" applyProtection="1">
      <alignment horizontal="center" vertical="center" wrapText="1"/>
      <protection locked="0"/>
    </xf>
    <xf numFmtId="49" fontId="23" fillId="4" borderId="6" xfId="0" applyNumberFormat="1" applyFont="1" applyFill="1" applyBorder="1" applyAlignment="1" applyProtection="1">
      <alignment horizontal="center" vertical="center" wrapText="1"/>
      <protection locked="0"/>
    </xf>
    <xf numFmtId="49" fontId="23" fillId="4" borderId="7" xfId="0" applyNumberFormat="1" applyFont="1" applyFill="1" applyBorder="1" applyAlignment="1" applyProtection="1">
      <alignment horizontal="center" vertical="center" wrapText="1"/>
      <protection locked="0"/>
    </xf>
    <xf numFmtId="49" fontId="23" fillId="4" borderId="8" xfId="0" applyNumberFormat="1" applyFont="1" applyFill="1" applyBorder="1" applyAlignment="1" applyProtection="1">
      <alignment horizontal="center" vertical="center" wrapText="1"/>
      <protection locked="0"/>
    </xf>
    <xf numFmtId="49" fontId="23" fillId="4" borderId="13" xfId="0" applyNumberFormat="1" applyFont="1" applyFill="1" applyBorder="1" applyAlignment="1" applyProtection="1">
      <alignment horizontal="center" vertical="center" wrapText="1"/>
      <protection locked="0"/>
    </xf>
    <xf numFmtId="49" fontId="23" fillId="4" borderId="0" xfId="0" applyNumberFormat="1" applyFont="1" applyFill="1" applyAlignment="1" applyProtection="1">
      <alignment horizontal="center" vertical="center" wrapText="1"/>
      <protection locked="0"/>
    </xf>
    <xf numFmtId="49" fontId="23" fillId="4" borderId="14" xfId="0" applyNumberFormat="1" applyFont="1" applyFill="1" applyBorder="1" applyAlignment="1" applyProtection="1">
      <alignment horizontal="center" vertical="center" wrapText="1"/>
      <protection locked="0"/>
    </xf>
    <xf numFmtId="49" fontId="23" fillId="4" borderId="9" xfId="0" applyNumberFormat="1" applyFont="1" applyFill="1" applyBorder="1" applyAlignment="1" applyProtection="1">
      <alignment horizontal="center" vertical="center" wrapText="1"/>
      <protection locked="0"/>
    </xf>
    <xf numFmtId="49" fontId="23" fillId="4" borderId="1" xfId="0" applyNumberFormat="1" applyFont="1" applyFill="1" applyBorder="1" applyAlignment="1" applyProtection="1">
      <alignment horizontal="center" vertical="center" wrapText="1"/>
      <protection locked="0"/>
    </xf>
    <xf numFmtId="49" fontId="23" fillId="4" borderId="10" xfId="0" applyNumberFormat="1" applyFont="1" applyFill="1" applyBorder="1" applyAlignment="1" applyProtection="1">
      <alignment horizontal="center" vertical="center" wrapText="1"/>
      <protection locked="0"/>
    </xf>
    <xf numFmtId="6" fontId="9" fillId="3" borderId="6" xfId="3" applyFont="1" applyFill="1" applyBorder="1" applyAlignment="1" applyProtection="1">
      <alignment horizontal="center" vertical="center"/>
    </xf>
    <xf numFmtId="6" fontId="9" fillId="3" borderId="7" xfId="3" applyFont="1" applyFill="1" applyBorder="1" applyAlignment="1" applyProtection="1">
      <alignment horizontal="center" vertical="center"/>
    </xf>
    <xf numFmtId="6" fontId="9" fillId="3" borderId="8" xfId="3" applyFont="1" applyFill="1" applyBorder="1" applyAlignment="1" applyProtection="1">
      <alignment horizontal="center" vertical="center"/>
    </xf>
    <xf numFmtId="6" fontId="9" fillId="3" borderId="13" xfId="3" applyFont="1" applyFill="1" applyBorder="1" applyAlignment="1" applyProtection="1">
      <alignment horizontal="center" vertical="center"/>
    </xf>
    <xf numFmtId="6" fontId="9" fillId="3" borderId="0" xfId="3" applyFont="1" applyFill="1" applyBorder="1" applyAlignment="1" applyProtection="1">
      <alignment horizontal="center" vertical="center"/>
    </xf>
    <xf numFmtId="6" fontId="9" fillId="3" borderId="14" xfId="3" applyFont="1" applyFill="1" applyBorder="1" applyAlignment="1" applyProtection="1">
      <alignment horizontal="center" vertical="center"/>
    </xf>
    <xf numFmtId="6" fontId="9" fillId="3" borderId="9" xfId="3" applyFont="1" applyFill="1" applyBorder="1" applyAlignment="1" applyProtection="1">
      <alignment horizontal="center" vertical="center"/>
    </xf>
    <xf numFmtId="6" fontId="9" fillId="3" borderId="1" xfId="3" applyFont="1" applyFill="1" applyBorder="1" applyAlignment="1" applyProtection="1">
      <alignment horizontal="center" vertical="center"/>
    </xf>
    <xf numFmtId="6" fontId="9" fillId="3" borderId="10" xfId="3" applyFont="1" applyFill="1" applyBorder="1" applyAlignment="1" applyProtection="1">
      <alignment horizontal="center" vertical="center"/>
    </xf>
    <xf numFmtId="0" fontId="9" fillId="0" borderId="5" xfId="0" applyFont="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3" borderId="2" xfId="0" applyFont="1" applyFill="1" applyBorder="1" applyAlignment="1">
      <alignment horizontal="left" vertical="center"/>
    </xf>
    <xf numFmtId="0" fontId="9" fillId="3" borderId="5" xfId="0" applyFont="1" applyFill="1" applyBorder="1" applyAlignment="1">
      <alignment horizontal="left" vertical="center"/>
    </xf>
    <xf numFmtId="0" fontId="23" fillId="4" borderId="6" xfId="0" applyFont="1" applyFill="1" applyBorder="1" applyAlignment="1" applyProtection="1">
      <alignment horizontal="center" vertical="center"/>
      <protection locked="0"/>
    </xf>
    <xf numFmtId="0" fontId="23" fillId="4" borderId="7" xfId="0" applyFont="1" applyFill="1" applyBorder="1" applyAlignment="1" applyProtection="1">
      <alignment horizontal="center" vertical="center"/>
      <protection locked="0"/>
    </xf>
    <xf numFmtId="0" fontId="23" fillId="4" borderId="8" xfId="0" applyFont="1" applyFill="1" applyBorder="1" applyAlignment="1" applyProtection="1">
      <alignment horizontal="center" vertical="center"/>
      <protection locked="0"/>
    </xf>
    <xf numFmtId="0" fontId="23" fillId="4" borderId="13" xfId="0" applyFont="1" applyFill="1" applyBorder="1" applyAlignment="1" applyProtection="1">
      <alignment horizontal="center" vertical="center"/>
      <protection locked="0"/>
    </xf>
    <xf numFmtId="0" fontId="23" fillId="4" borderId="0" xfId="0" applyFont="1" applyFill="1" applyAlignment="1" applyProtection="1">
      <alignment horizontal="center" vertical="center"/>
      <protection locked="0"/>
    </xf>
    <xf numFmtId="0" fontId="23" fillId="4" borderId="14" xfId="0" applyFont="1" applyFill="1" applyBorder="1" applyAlignment="1" applyProtection="1">
      <alignment horizontal="center" vertical="center"/>
      <protection locked="0"/>
    </xf>
    <xf numFmtId="0" fontId="23" fillId="4" borderId="9" xfId="0" applyFont="1" applyFill="1" applyBorder="1" applyAlignment="1" applyProtection="1">
      <alignment horizontal="center" vertical="center"/>
      <protection locked="0"/>
    </xf>
    <xf numFmtId="0" fontId="23" fillId="4" borderId="1" xfId="0" applyFont="1" applyFill="1" applyBorder="1" applyAlignment="1" applyProtection="1">
      <alignment horizontal="center" vertical="center"/>
      <protection locked="0"/>
    </xf>
    <xf numFmtId="0" fontId="23" fillId="4" borderId="10" xfId="0" applyFont="1" applyFill="1" applyBorder="1" applyAlignment="1" applyProtection="1">
      <alignment horizontal="center" vertical="center"/>
      <protection locked="0"/>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35" xfId="0" applyFont="1" applyBorder="1" applyAlignment="1">
      <alignment horizontal="center" vertical="center"/>
    </xf>
    <xf numFmtId="0" fontId="9" fillId="0" borderId="47" xfId="0" applyFont="1" applyBorder="1" applyAlignment="1">
      <alignment horizontal="center" vertical="center" wrapText="1"/>
    </xf>
    <xf numFmtId="0" fontId="9" fillId="0" borderId="46" xfId="0" applyFont="1" applyBorder="1" applyAlignment="1">
      <alignment horizontal="center" vertical="center"/>
    </xf>
    <xf numFmtId="0" fontId="9" fillId="0" borderId="37" xfId="0" applyFont="1" applyBorder="1" applyAlignment="1">
      <alignment horizontal="center" vertical="center" wrapText="1"/>
    </xf>
    <xf numFmtId="0" fontId="9" fillId="0" borderId="4" xfId="0" applyFont="1" applyBorder="1" applyAlignment="1">
      <alignment horizontal="center" vertical="center" wrapText="1"/>
    </xf>
    <xf numFmtId="0" fontId="9" fillId="0" borderId="8" xfId="0" applyFont="1" applyBorder="1" applyAlignment="1">
      <alignment horizontal="center" vertical="center" wrapText="1"/>
    </xf>
    <xf numFmtId="0" fontId="15" fillId="3" borderId="2" xfId="0" applyFont="1" applyFill="1" applyBorder="1" applyAlignment="1">
      <alignment horizontal="right" vertical="center"/>
    </xf>
    <xf numFmtId="14" fontId="15" fillId="3" borderId="2" xfId="0" applyNumberFormat="1" applyFont="1" applyFill="1" applyBorder="1" applyAlignment="1">
      <alignment horizontal="left" vertical="center"/>
    </xf>
    <xf numFmtId="0" fontId="15" fillId="3" borderId="2" xfId="0" applyFont="1" applyFill="1" applyBorder="1" applyAlignment="1">
      <alignment horizontal="left" vertical="center"/>
    </xf>
    <xf numFmtId="0" fontId="9" fillId="0" borderId="2" xfId="0" applyFont="1" applyBorder="1" applyAlignment="1">
      <alignment horizontal="center" vertical="center" wrapText="1"/>
    </xf>
    <xf numFmtId="176" fontId="9" fillId="3" borderId="4" xfId="3" applyNumberFormat="1" applyFont="1" applyFill="1" applyBorder="1" applyAlignment="1" applyProtection="1">
      <alignment horizontal="center" vertical="center"/>
    </xf>
    <xf numFmtId="176" fontId="9" fillId="3" borderId="2" xfId="3" applyNumberFormat="1" applyFont="1" applyFill="1" applyBorder="1" applyAlignment="1" applyProtection="1">
      <alignment horizontal="center" vertical="center"/>
    </xf>
    <xf numFmtId="6" fontId="9" fillId="0" borderId="3" xfId="3" applyFont="1" applyFill="1" applyBorder="1" applyAlignment="1" applyProtection="1">
      <alignment horizontal="center" vertical="center"/>
    </xf>
    <xf numFmtId="9" fontId="24" fillId="4" borderId="3" xfId="0" applyNumberFormat="1" applyFont="1" applyFill="1" applyBorder="1" applyAlignment="1" applyProtection="1">
      <alignment horizontal="right" vertical="center" wrapText="1"/>
      <protection locked="0"/>
    </xf>
    <xf numFmtId="9" fontId="11" fillId="4" borderId="3" xfId="0" applyNumberFormat="1" applyFont="1" applyFill="1" applyBorder="1" applyAlignment="1" applyProtection="1">
      <alignment horizontal="right" vertical="center" wrapText="1"/>
      <protection locked="0"/>
    </xf>
    <xf numFmtId="0" fontId="23" fillId="4" borderId="3" xfId="0" applyFont="1" applyFill="1" applyBorder="1" applyAlignment="1" applyProtection="1">
      <alignment horizontal="center" vertical="center" wrapText="1"/>
      <protection locked="0"/>
    </xf>
    <xf numFmtId="176" fontId="9" fillId="3" borderId="4" xfId="3" applyNumberFormat="1" applyFont="1" applyFill="1" applyBorder="1" applyAlignment="1" applyProtection="1">
      <alignment horizontal="right" vertical="center"/>
    </xf>
    <xf numFmtId="176" fontId="9" fillId="3" borderId="2" xfId="3" applyNumberFormat="1" applyFont="1" applyFill="1" applyBorder="1" applyAlignment="1" applyProtection="1">
      <alignment horizontal="right" vertical="center"/>
    </xf>
    <xf numFmtId="38" fontId="9" fillId="3" borderId="4" xfId="0" applyNumberFormat="1" applyFont="1" applyFill="1" applyBorder="1" applyAlignment="1">
      <alignment horizontal="center" vertical="center"/>
    </xf>
    <xf numFmtId="38" fontId="9" fillId="3" borderId="5" xfId="0" applyNumberFormat="1" applyFont="1" applyFill="1" applyBorder="1" applyAlignment="1">
      <alignment horizontal="center" vertical="center"/>
    </xf>
    <xf numFmtId="38" fontId="9" fillId="3" borderId="4" xfId="0" applyNumberFormat="1" applyFont="1" applyFill="1" applyBorder="1" applyAlignment="1">
      <alignment horizontal="center" vertical="center" wrapText="1"/>
    </xf>
    <xf numFmtId="38" fontId="9" fillId="3" borderId="2" xfId="0" applyNumberFormat="1" applyFont="1" applyFill="1" applyBorder="1" applyAlignment="1">
      <alignment horizontal="center" vertical="center" wrapText="1"/>
    </xf>
    <xf numFmtId="38" fontId="9" fillId="3" borderId="5" xfId="0" applyNumberFormat="1" applyFont="1" applyFill="1" applyBorder="1" applyAlignment="1">
      <alignment horizontal="center" vertical="center" wrapText="1"/>
    </xf>
    <xf numFmtId="176" fontId="9" fillId="3" borderId="3" xfId="3" applyNumberFormat="1" applyFont="1" applyFill="1" applyBorder="1" applyAlignment="1" applyProtection="1">
      <alignment horizontal="right" vertical="center"/>
    </xf>
    <xf numFmtId="0" fontId="9" fillId="0" borderId="7" xfId="0" applyFont="1" applyBorder="1" applyAlignment="1">
      <alignment horizontal="center" vertical="center" wrapText="1"/>
    </xf>
    <xf numFmtId="176" fontId="9" fillId="0" borderId="2" xfId="3" applyNumberFormat="1" applyFont="1" applyFill="1" applyBorder="1" applyAlignment="1" applyProtection="1">
      <alignment horizontal="center" vertical="center"/>
    </xf>
    <xf numFmtId="176" fontId="9" fillId="0" borderId="2" xfId="3" applyNumberFormat="1" applyFont="1" applyFill="1" applyBorder="1" applyAlignment="1" applyProtection="1">
      <alignment horizontal="left" vertical="center"/>
    </xf>
    <xf numFmtId="176" fontId="9" fillId="0" borderId="5" xfId="3" applyNumberFormat="1" applyFont="1" applyFill="1" applyBorder="1" applyAlignment="1" applyProtection="1">
      <alignment horizontal="left" vertical="center"/>
    </xf>
    <xf numFmtId="176" fontId="9" fillId="3" borderId="3" xfId="3" applyNumberFormat="1" applyFont="1" applyFill="1" applyBorder="1" applyAlignment="1" applyProtection="1">
      <alignment horizontal="center" vertical="center"/>
    </xf>
    <xf numFmtId="176" fontId="9" fillId="0" borderId="4" xfId="3" applyNumberFormat="1" applyFont="1" applyFill="1" applyBorder="1" applyAlignment="1" applyProtection="1">
      <alignment horizontal="right" vertical="center"/>
    </xf>
    <xf numFmtId="176" fontId="9" fillId="0" borderId="2" xfId="3" applyNumberFormat="1" applyFont="1" applyFill="1" applyBorder="1" applyAlignment="1" applyProtection="1">
      <alignment horizontal="right" vertical="center"/>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177" fontId="11" fillId="3" borderId="3" xfId="0" applyNumberFormat="1" applyFont="1" applyFill="1" applyBorder="1" applyAlignment="1">
      <alignment horizontal="right" vertical="center"/>
    </xf>
    <xf numFmtId="176" fontId="9" fillId="0" borderId="3" xfId="3" applyNumberFormat="1" applyFont="1" applyFill="1" applyBorder="1" applyAlignment="1" applyProtection="1">
      <alignment horizontal="center" vertical="center"/>
    </xf>
    <xf numFmtId="5" fontId="9" fillId="3" borderId="3" xfId="3" applyNumberFormat="1" applyFont="1" applyFill="1" applyBorder="1" applyAlignment="1" applyProtection="1">
      <alignment horizontal="center" vertical="center"/>
    </xf>
    <xf numFmtId="176" fontId="9" fillId="3" borderId="5" xfId="3" applyNumberFormat="1" applyFont="1" applyFill="1" applyBorder="1" applyAlignment="1" applyProtection="1">
      <alignment horizontal="center" vertical="center"/>
    </xf>
  </cellXfs>
  <cellStyles count="4">
    <cellStyle name="桁区切り" xfId="1" builtinId="6"/>
    <cellStyle name="通貨" xfId="3" builtinId="7"/>
    <cellStyle name="標準" xfId="0" builtinId="0"/>
    <cellStyle name="標準 2" xfId="2" xr:uid="{00000000-0005-0000-0000-000003000000}"/>
  </cellStyles>
  <dxfs count="0"/>
  <tableStyles count="0" defaultTableStyle="TableStyleMedium9" defaultPivotStyle="PivotStyleLight16"/>
  <colors>
    <mruColors>
      <color rgb="FF66FF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30</xdr:col>
      <xdr:colOff>526028</xdr:colOff>
      <xdr:row>7</xdr:row>
      <xdr:rowOff>263072</xdr:rowOff>
    </xdr:from>
    <xdr:to>
      <xdr:col>30</xdr:col>
      <xdr:colOff>3859778</xdr:colOff>
      <xdr:row>10</xdr:row>
      <xdr:rowOff>206491</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7991814" y="2168072"/>
          <a:ext cx="3333750" cy="52399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468080</xdr:colOff>
      <xdr:row>35</xdr:row>
      <xdr:rowOff>247952</xdr:rowOff>
    </xdr:from>
    <xdr:to>
      <xdr:col>51</xdr:col>
      <xdr:colOff>584197</xdr:colOff>
      <xdr:row>41</xdr:row>
      <xdr:rowOff>117929</xdr:rowOff>
    </xdr:to>
    <xdr:sp macro="" textlink="">
      <xdr:nvSpPr>
        <xdr:cNvPr id="8" name="角丸四角形吹き出し 4">
          <a:extLst>
            <a:ext uri="{FF2B5EF4-FFF2-40B4-BE49-F238E27FC236}">
              <a16:creationId xmlns:a16="http://schemas.microsoft.com/office/drawing/2014/main" id="{176B6879-98B7-4347-BACF-8E9936F15F12}"/>
            </a:ext>
          </a:extLst>
        </xdr:cNvPr>
        <xdr:cNvSpPr/>
      </xdr:nvSpPr>
      <xdr:spPr>
        <a:xfrm>
          <a:off x="17016180" y="6877352"/>
          <a:ext cx="6085117" cy="962177"/>
        </a:xfrm>
        <a:prstGeom prst="wedgeRoundRectCallout">
          <a:avLst>
            <a:gd name="adj1" fmla="val -53058"/>
            <a:gd name="adj2" fmla="val -2198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Ｂ．治験実施計画書で必要とする資（当院で購入が必要な資材）</a:t>
          </a:r>
          <a:endParaRPr kumimoji="1" lang="en-US" altLang="ja-JP" sz="1100"/>
        </a:p>
        <a:p>
          <a:pPr algn="l"/>
          <a:r>
            <a:rPr kumimoji="1" lang="ja-JP" altLang="en-US" sz="1100"/>
            <a:t>必要資材を当院で購入し、その購入実績に応じて費用を支払う場合は、こちらに■を変えてください。</a:t>
          </a:r>
        </a:p>
        <a:p>
          <a:pPr algn="l"/>
          <a:r>
            <a:rPr kumimoji="1" lang="ja-JP" altLang="en-US" sz="1100"/>
            <a:t>予め必要資材の費用を先払いいただける場合は、□のままにしてください。</a:t>
          </a:r>
          <a:endParaRPr kumimoji="1" lang="en-US" altLang="ja-JP" sz="1100"/>
        </a:p>
        <a:p>
          <a:pPr algn="l"/>
          <a:r>
            <a:rPr lang="ja-JP" altLang="ja-JP" sz="1100">
              <a:solidFill>
                <a:schemeClr val="dk1"/>
              </a:solidFill>
              <a:effectLst/>
              <a:latin typeface="+mn-lt"/>
              <a:ea typeface="+mn-ea"/>
              <a:cs typeface="+mn-cs"/>
            </a:rPr>
            <a:t>実績に応じた請求を希望」される方は、</a:t>
          </a:r>
          <a:r>
            <a:rPr lang="ja-JP" altLang="en-US" sz="1100">
              <a:solidFill>
                <a:schemeClr val="dk1"/>
              </a:solidFill>
              <a:effectLst/>
              <a:latin typeface="+mn-lt"/>
              <a:ea typeface="+mn-ea"/>
              <a:cs typeface="+mn-cs"/>
            </a:rPr>
            <a:t>別紙</a:t>
          </a:r>
          <a:r>
            <a:rPr lang="en-US" altLang="ja-JP" sz="1100">
              <a:solidFill>
                <a:schemeClr val="dk1"/>
              </a:solidFill>
              <a:effectLst/>
              <a:latin typeface="+mn-lt"/>
              <a:ea typeface="+mn-ea"/>
              <a:cs typeface="+mn-cs"/>
            </a:rPr>
            <a:t>1</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金額の記載は不要です。</a:t>
          </a:r>
          <a:endParaRPr kumimoji="1" lang="ja-JP" altLang="en-US" sz="1100"/>
        </a:p>
      </xdr:txBody>
    </xdr:sp>
    <xdr:clientData/>
  </xdr:twoCellAnchor>
  <xdr:twoCellAnchor>
    <xdr:from>
      <xdr:col>41</xdr:col>
      <xdr:colOff>534000</xdr:colOff>
      <xdr:row>82</xdr:row>
      <xdr:rowOff>159657</xdr:rowOff>
    </xdr:from>
    <xdr:to>
      <xdr:col>46</xdr:col>
      <xdr:colOff>352572</xdr:colOff>
      <xdr:row>86</xdr:row>
      <xdr:rowOff>103188</xdr:rowOff>
    </xdr:to>
    <xdr:sp macro="" textlink="">
      <xdr:nvSpPr>
        <xdr:cNvPr id="9" name="角丸四角形吹き出し 5">
          <a:extLst>
            <a:ext uri="{FF2B5EF4-FFF2-40B4-BE49-F238E27FC236}">
              <a16:creationId xmlns:a16="http://schemas.microsoft.com/office/drawing/2014/main" id="{CB78C56C-AA5C-447E-9FD9-68C692B107C0}"/>
            </a:ext>
          </a:extLst>
        </xdr:cNvPr>
        <xdr:cNvSpPr/>
      </xdr:nvSpPr>
      <xdr:spPr>
        <a:xfrm>
          <a:off x="8662000" y="13724845"/>
          <a:ext cx="2914197" cy="522968"/>
        </a:xfrm>
        <a:prstGeom prst="wedgeRoundRectCallout">
          <a:avLst>
            <a:gd name="adj1" fmla="val -56967"/>
            <a:gd name="adj2" fmla="val -1419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Ａ．資料の保存に係る経費</a:t>
          </a:r>
          <a:endParaRPr kumimoji="1" lang="en-US" altLang="ja-JP" sz="1100"/>
        </a:p>
        <a:p>
          <a:pPr algn="l"/>
          <a:r>
            <a:rPr kumimoji="1" lang="ja-JP" altLang="en-US" sz="1100"/>
            <a:t>希望される保管期間を入力してください。</a:t>
          </a:r>
        </a:p>
      </xdr:txBody>
    </xdr:sp>
    <xdr:clientData/>
  </xdr:twoCellAnchor>
  <xdr:twoCellAnchor>
    <xdr:from>
      <xdr:col>41</xdr:col>
      <xdr:colOff>411840</xdr:colOff>
      <xdr:row>10</xdr:row>
      <xdr:rowOff>25400</xdr:rowOff>
    </xdr:from>
    <xdr:to>
      <xdr:col>50</xdr:col>
      <xdr:colOff>14511</xdr:colOff>
      <xdr:row>11</xdr:row>
      <xdr:rowOff>153207</xdr:rowOff>
    </xdr:to>
    <xdr:sp macro="" textlink="">
      <xdr:nvSpPr>
        <xdr:cNvPr id="10" name="角丸四角形吹き出し 4">
          <a:extLst>
            <a:ext uri="{FF2B5EF4-FFF2-40B4-BE49-F238E27FC236}">
              <a16:creationId xmlns:a16="http://schemas.microsoft.com/office/drawing/2014/main" id="{FE3AF32B-89F7-4379-AEC5-CE0A8330C90D}"/>
            </a:ext>
          </a:extLst>
        </xdr:cNvPr>
        <xdr:cNvSpPr/>
      </xdr:nvSpPr>
      <xdr:spPr>
        <a:xfrm>
          <a:off x="16959940" y="2260600"/>
          <a:ext cx="4974771" cy="292907"/>
        </a:xfrm>
        <a:prstGeom prst="wedgeRoundRectCallout">
          <a:avLst>
            <a:gd name="adj1" fmla="val -53037"/>
            <a:gd name="adj2" fmla="val -1903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セントラル</a:t>
          </a:r>
          <a:r>
            <a:rPr kumimoji="1" lang="en-US" altLang="ja-JP" sz="1100"/>
            <a:t>IRB</a:t>
          </a:r>
          <a:r>
            <a:rPr kumimoji="1" lang="ja-JP" altLang="en-US" sz="1100"/>
            <a:t>を利用される場合は、［外部</a:t>
          </a:r>
          <a:r>
            <a:rPr kumimoji="1" lang="en-US" altLang="ja-JP" sz="1100"/>
            <a:t>IRB</a:t>
          </a:r>
          <a:r>
            <a:rPr kumimoji="1" lang="ja-JP" altLang="en-US" sz="1100"/>
            <a:t>に審査を委託］を■に変えてください。</a:t>
          </a:r>
        </a:p>
      </xdr:txBody>
    </xdr:sp>
    <xdr:clientData/>
  </xdr:twoCellAnchor>
  <xdr:twoCellAnchor>
    <xdr:from>
      <xdr:col>41</xdr:col>
      <xdr:colOff>393700</xdr:colOff>
      <xdr:row>19</xdr:row>
      <xdr:rowOff>25400</xdr:rowOff>
    </xdr:from>
    <xdr:to>
      <xdr:col>50</xdr:col>
      <xdr:colOff>2015</xdr:colOff>
      <xdr:row>20</xdr:row>
      <xdr:rowOff>149779</xdr:rowOff>
    </xdr:to>
    <xdr:sp macro="" textlink="">
      <xdr:nvSpPr>
        <xdr:cNvPr id="11" name="角丸四角形吹き出し 4">
          <a:extLst>
            <a:ext uri="{FF2B5EF4-FFF2-40B4-BE49-F238E27FC236}">
              <a16:creationId xmlns:a16="http://schemas.microsoft.com/office/drawing/2014/main" id="{E625CDEB-3572-452A-B8EA-BD3060C70657}"/>
            </a:ext>
          </a:extLst>
        </xdr:cNvPr>
        <xdr:cNvSpPr/>
      </xdr:nvSpPr>
      <xdr:spPr>
        <a:xfrm>
          <a:off x="16941800" y="3797300"/>
          <a:ext cx="4980415" cy="289479"/>
        </a:xfrm>
        <a:prstGeom prst="wedgeRoundRectCallout">
          <a:avLst>
            <a:gd name="adj1" fmla="val -52532"/>
            <a:gd name="adj2" fmla="val -1480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治験事務局業務を</a:t>
          </a:r>
          <a:r>
            <a:rPr kumimoji="1" lang="en-US" altLang="ja-JP" sz="1100"/>
            <a:t>SMO</a:t>
          </a:r>
          <a:r>
            <a:rPr kumimoji="1" lang="ja-JP" altLang="en-US" sz="1100"/>
            <a:t>に委託する場合は、［</a:t>
          </a:r>
          <a:r>
            <a:rPr kumimoji="1" lang="en-US" altLang="ja-JP" sz="1100"/>
            <a:t>SMO</a:t>
          </a:r>
          <a:r>
            <a:rPr kumimoji="1" lang="ja-JP" altLang="en-US" sz="1100"/>
            <a:t>委託あり］を</a:t>
          </a:r>
          <a:r>
            <a:rPr kumimoji="1" lang="ja-JP" altLang="ja-JP" sz="1100">
              <a:solidFill>
                <a:schemeClr val="dk1"/>
              </a:solidFill>
              <a:effectLst/>
              <a:latin typeface="+mn-lt"/>
              <a:ea typeface="+mn-ea"/>
              <a:cs typeface="+mn-cs"/>
            </a:rPr>
            <a:t>■</a:t>
          </a:r>
          <a:r>
            <a:rPr kumimoji="1" lang="ja-JP" altLang="en-US" sz="1100"/>
            <a:t>に変えてください。</a:t>
          </a:r>
        </a:p>
      </xdr:txBody>
    </xdr:sp>
    <xdr:clientData/>
  </xdr:twoCellAnchor>
  <xdr:twoCellAnchor>
    <xdr:from>
      <xdr:col>41</xdr:col>
      <xdr:colOff>463850</xdr:colOff>
      <xdr:row>28</xdr:row>
      <xdr:rowOff>42940</xdr:rowOff>
    </xdr:from>
    <xdr:to>
      <xdr:col>49</xdr:col>
      <xdr:colOff>203398</xdr:colOff>
      <xdr:row>29</xdr:row>
      <xdr:rowOff>88296</xdr:rowOff>
    </xdr:to>
    <xdr:sp macro="" textlink="">
      <xdr:nvSpPr>
        <xdr:cNvPr id="12" name="角丸四角形吹き出し 4">
          <a:extLst>
            <a:ext uri="{FF2B5EF4-FFF2-40B4-BE49-F238E27FC236}">
              <a16:creationId xmlns:a16="http://schemas.microsoft.com/office/drawing/2014/main" id="{39848ECE-094D-4EF9-9F45-064A8B323960}"/>
            </a:ext>
          </a:extLst>
        </xdr:cNvPr>
        <xdr:cNvSpPr/>
      </xdr:nvSpPr>
      <xdr:spPr>
        <a:xfrm>
          <a:off x="17011950" y="5338840"/>
          <a:ext cx="4514748" cy="362856"/>
        </a:xfrm>
        <a:prstGeom prst="wedgeRoundRectCallout">
          <a:avLst>
            <a:gd name="adj1" fmla="val -53388"/>
            <a:gd name="adj2" fmla="val -2276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CRC</a:t>
          </a:r>
          <a:r>
            <a:rPr kumimoji="1" lang="ja-JP" altLang="en-US" sz="1100"/>
            <a:t>業務を</a:t>
          </a:r>
          <a:r>
            <a:rPr kumimoji="1" lang="en-US" altLang="ja-JP" sz="1100"/>
            <a:t>SMO</a:t>
          </a:r>
          <a:r>
            <a:rPr kumimoji="1" lang="ja-JP" altLang="en-US" sz="1100"/>
            <a:t>に委託する場合は、［</a:t>
          </a:r>
          <a:r>
            <a:rPr kumimoji="1" lang="en-US" altLang="ja-JP" sz="1100"/>
            <a:t>SMO</a:t>
          </a:r>
          <a:r>
            <a:rPr kumimoji="1" lang="ja-JP" altLang="en-US" sz="1100"/>
            <a:t>委託あり］を</a:t>
          </a:r>
          <a:r>
            <a:rPr kumimoji="1" lang="ja-JP" altLang="ja-JP" sz="1100">
              <a:solidFill>
                <a:schemeClr val="dk1"/>
              </a:solidFill>
              <a:effectLst/>
              <a:latin typeface="+mn-lt"/>
              <a:ea typeface="+mn-ea"/>
              <a:cs typeface="+mn-cs"/>
            </a:rPr>
            <a:t>■</a:t>
          </a:r>
          <a:r>
            <a:rPr kumimoji="1" lang="ja-JP" altLang="en-US" sz="1100"/>
            <a:t>に変えてください。</a:t>
          </a:r>
        </a:p>
      </xdr:txBody>
    </xdr:sp>
    <xdr:clientData/>
  </xdr:twoCellAnchor>
  <xdr:twoCellAnchor>
    <xdr:from>
      <xdr:col>41</xdr:col>
      <xdr:colOff>493484</xdr:colOff>
      <xdr:row>51</xdr:row>
      <xdr:rowOff>14514</xdr:rowOff>
    </xdr:from>
    <xdr:to>
      <xdr:col>48</xdr:col>
      <xdr:colOff>249766</xdr:colOff>
      <xdr:row>54</xdr:row>
      <xdr:rowOff>158750</xdr:rowOff>
    </xdr:to>
    <xdr:sp macro="" textlink="">
      <xdr:nvSpPr>
        <xdr:cNvPr id="13" name="角丸四角形吹き出し 6">
          <a:extLst>
            <a:ext uri="{FF2B5EF4-FFF2-40B4-BE49-F238E27FC236}">
              <a16:creationId xmlns:a16="http://schemas.microsoft.com/office/drawing/2014/main" id="{6F803E38-2871-4CAE-B32C-A3CAF6FA12D5}"/>
            </a:ext>
          </a:extLst>
        </xdr:cNvPr>
        <xdr:cNvSpPr/>
      </xdr:nvSpPr>
      <xdr:spPr>
        <a:xfrm>
          <a:off x="8621484" y="9079139"/>
          <a:ext cx="4090157" cy="549049"/>
        </a:xfrm>
        <a:prstGeom prst="wedgeRoundRectCallout">
          <a:avLst>
            <a:gd name="adj1" fmla="val -53843"/>
            <a:gd name="adj2" fmla="val -1959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1</a:t>
          </a:r>
          <a:r>
            <a:rPr kumimoji="1" lang="ja-JP" altLang="en-US" sz="1100"/>
            <a:t>症例当たりの必要なスライド枚数を入力してください。</a:t>
          </a:r>
          <a:endParaRPr kumimoji="1" lang="en-US" altLang="ja-JP" sz="1100"/>
        </a:p>
        <a:p>
          <a:pPr algn="l"/>
          <a:r>
            <a:rPr kumimoji="1" lang="ja-JP" altLang="en-US" sz="1100"/>
            <a:t>ブロック検体の場合は、必要なスライド枚数に換算してください。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10</xdr:row>
          <xdr:rowOff>0</xdr:rowOff>
        </xdr:from>
        <xdr:to>
          <xdr:col>6</xdr:col>
          <xdr:colOff>219075</xdr:colOff>
          <xdr:row>11</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xdr:row>
          <xdr:rowOff>333375</xdr:rowOff>
        </xdr:from>
        <xdr:to>
          <xdr:col>6</xdr:col>
          <xdr:colOff>219075</xdr:colOff>
          <xdr:row>12</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xdr:row>
          <xdr:rowOff>333375</xdr:rowOff>
        </xdr:from>
        <xdr:to>
          <xdr:col>6</xdr:col>
          <xdr:colOff>219075</xdr:colOff>
          <xdr:row>13</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333375</xdr:rowOff>
        </xdr:from>
        <xdr:to>
          <xdr:col>6</xdr:col>
          <xdr:colOff>219075</xdr:colOff>
          <xdr:row>14</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13</xdr:row>
          <xdr:rowOff>333375</xdr:rowOff>
        </xdr:from>
        <xdr:to>
          <xdr:col>6</xdr:col>
          <xdr:colOff>219075</xdr:colOff>
          <xdr:row>15</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14</xdr:row>
          <xdr:rowOff>333375</xdr:rowOff>
        </xdr:from>
        <xdr:to>
          <xdr:col>6</xdr:col>
          <xdr:colOff>219075</xdr:colOff>
          <xdr:row>16</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15</xdr:row>
          <xdr:rowOff>333375</xdr:rowOff>
        </xdr:from>
        <xdr:to>
          <xdr:col>6</xdr:col>
          <xdr:colOff>219075</xdr:colOff>
          <xdr:row>17</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xdr:row>
          <xdr:rowOff>333375</xdr:rowOff>
        </xdr:from>
        <xdr:to>
          <xdr:col>6</xdr:col>
          <xdr:colOff>219075</xdr:colOff>
          <xdr:row>18</xdr:row>
          <xdr:rowOff>9525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xdr:row>
          <xdr:rowOff>333375</xdr:rowOff>
        </xdr:from>
        <xdr:to>
          <xdr:col>6</xdr:col>
          <xdr:colOff>219075</xdr:colOff>
          <xdr:row>18</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17</xdr:row>
          <xdr:rowOff>333375</xdr:rowOff>
        </xdr:from>
        <xdr:to>
          <xdr:col>6</xdr:col>
          <xdr:colOff>219075</xdr:colOff>
          <xdr:row>19</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18</xdr:row>
          <xdr:rowOff>333375</xdr:rowOff>
        </xdr:from>
        <xdr:to>
          <xdr:col>6</xdr:col>
          <xdr:colOff>219075</xdr:colOff>
          <xdr:row>20</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xdr:row>
          <xdr:rowOff>333375</xdr:rowOff>
        </xdr:from>
        <xdr:to>
          <xdr:col>6</xdr:col>
          <xdr:colOff>219075</xdr:colOff>
          <xdr:row>21</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20</xdr:row>
          <xdr:rowOff>333375</xdr:rowOff>
        </xdr:from>
        <xdr:to>
          <xdr:col>6</xdr:col>
          <xdr:colOff>219075</xdr:colOff>
          <xdr:row>22</xdr:row>
          <xdr:rowOff>9525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20</xdr:row>
          <xdr:rowOff>333375</xdr:rowOff>
        </xdr:from>
        <xdr:to>
          <xdr:col>6</xdr:col>
          <xdr:colOff>219075</xdr:colOff>
          <xdr:row>22</xdr:row>
          <xdr:rowOff>9525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21</xdr:row>
          <xdr:rowOff>333375</xdr:rowOff>
        </xdr:from>
        <xdr:to>
          <xdr:col>6</xdr:col>
          <xdr:colOff>219075</xdr:colOff>
          <xdr:row>23</xdr:row>
          <xdr:rowOff>9525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333375</xdr:rowOff>
        </xdr:from>
        <xdr:to>
          <xdr:col>6</xdr:col>
          <xdr:colOff>219075</xdr:colOff>
          <xdr:row>24</xdr:row>
          <xdr:rowOff>9525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xdr:row>
          <xdr:rowOff>333375</xdr:rowOff>
        </xdr:from>
        <xdr:to>
          <xdr:col>6</xdr:col>
          <xdr:colOff>219075</xdr:colOff>
          <xdr:row>25</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24</xdr:row>
          <xdr:rowOff>333375</xdr:rowOff>
        </xdr:from>
        <xdr:to>
          <xdr:col>6</xdr:col>
          <xdr:colOff>219075</xdr:colOff>
          <xdr:row>26</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24</xdr:row>
          <xdr:rowOff>333375</xdr:rowOff>
        </xdr:from>
        <xdr:to>
          <xdr:col>6</xdr:col>
          <xdr:colOff>219075</xdr:colOff>
          <xdr:row>26</xdr:row>
          <xdr:rowOff>9525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xdr:row>
          <xdr:rowOff>333375</xdr:rowOff>
        </xdr:from>
        <xdr:to>
          <xdr:col>6</xdr:col>
          <xdr:colOff>219075</xdr:colOff>
          <xdr:row>27</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26</xdr:row>
          <xdr:rowOff>333375</xdr:rowOff>
        </xdr:from>
        <xdr:to>
          <xdr:col>6</xdr:col>
          <xdr:colOff>219075</xdr:colOff>
          <xdr:row>28</xdr:row>
          <xdr:rowOff>9525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27</xdr:row>
          <xdr:rowOff>333375</xdr:rowOff>
        </xdr:from>
        <xdr:to>
          <xdr:col>6</xdr:col>
          <xdr:colOff>219075</xdr:colOff>
          <xdr:row>29</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28</xdr:row>
          <xdr:rowOff>333375</xdr:rowOff>
        </xdr:from>
        <xdr:to>
          <xdr:col>6</xdr:col>
          <xdr:colOff>219075</xdr:colOff>
          <xdr:row>30</xdr:row>
          <xdr:rowOff>9525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28</xdr:row>
          <xdr:rowOff>333375</xdr:rowOff>
        </xdr:from>
        <xdr:to>
          <xdr:col>6</xdr:col>
          <xdr:colOff>219075</xdr:colOff>
          <xdr:row>30</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29</xdr:row>
          <xdr:rowOff>333375</xdr:rowOff>
        </xdr:from>
        <xdr:to>
          <xdr:col>6</xdr:col>
          <xdr:colOff>219075</xdr:colOff>
          <xdr:row>31</xdr:row>
          <xdr:rowOff>9525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30</xdr:row>
          <xdr:rowOff>333375</xdr:rowOff>
        </xdr:from>
        <xdr:to>
          <xdr:col>6</xdr:col>
          <xdr:colOff>219075</xdr:colOff>
          <xdr:row>32</xdr:row>
          <xdr:rowOff>9525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3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31</xdr:row>
          <xdr:rowOff>333375</xdr:rowOff>
        </xdr:from>
        <xdr:to>
          <xdr:col>6</xdr:col>
          <xdr:colOff>219075</xdr:colOff>
          <xdr:row>33</xdr:row>
          <xdr:rowOff>9525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32</xdr:row>
          <xdr:rowOff>333375</xdr:rowOff>
        </xdr:from>
        <xdr:to>
          <xdr:col>6</xdr:col>
          <xdr:colOff>219075</xdr:colOff>
          <xdr:row>34</xdr:row>
          <xdr:rowOff>9525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3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32</xdr:row>
          <xdr:rowOff>333375</xdr:rowOff>
        </xdr:from>
        <xdr:to>
          <xdr:col>6</xdr:col>
          <xdr:colOff>219075</xdr:colOff>
          <xdr:row>34</xdr:row>
          <xdr:rowOff>9525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3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33</xdr:row>
          <xdr:rowOff>333375</xdr:rowOff>
        </xdr:from>
        <xdr:to>
          <xdr:col>6</xdr:col>
          <xdr:colOff>219075</xdr:colOff>
          <xdr:row>35</xdr:row>
          <xdr:rowOff>9525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3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34</xdr:row>
          <xdr:rowOff>333375</xdr:rowOff>
        </xdr:from>
        <xdr:to>
          <xdr:col>6</xdr:col>
          <xdr:colOff>219075</xdr:colOff>
          <xdr:row>36</xdr:row>
          <xdr:rowOff>9525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3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35</xdr:row>
          <xdr:rowOff>333375</xdr:rowOff>
        </xdr:from>
        <xdr:to>
          <xdr:col>6</xdr:col>
          <xdr:colOff>219075</xdr:colOff>
          <xdr:row>37</xdr:row>
          <xdr:rowOff>9525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3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36</xdr:row>
          <xdr:rowOff>333375</xdr:rowOff>
        </xdr:from>
        <xdr:to>
          <xdr:col>6</xdr:col>
          <xdr:colOff>219075</xdr:colOff>
          <xdr:row>38</xdr:row>
          <xdr:rowOff>9525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3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36</xdr:row>
          <xdr:rowOff>333375</xdr:rowOff>
        </xdr:from>
        <xdr:to>
          <xdr:col>6</xdr:col>
          <xdr:colOff>219075</xdr:colOff>
          <xdr:row>38</xdr:row>
          <xdr:rowOff>9525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3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333375</xdr:rowOff>
        </xdr:from>
        <xdr:to>
          <xdr:col>6</xdr:col>
          <xdr:colOff>219075</xdr:colOff>
          <xdr:row>39</xdr:row>
          <xdr:rowOff>9525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3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38</xdr:row>
          <xdr:rowOff>333375</xdr:rowOff>
        </xdr:from>
        <xdr:to>
          <xdr:col>6</xdr:col>
          <xdr:colOff>219075</xdr:colOff>
          <xdr:row>40</xdr:row>
          <xdr:rowOff>9525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3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39</xdr:row>
          <xdr:rowOff>333375</xdr:rowOff>
        </xdr:from>
        <xdr:to>
          <xdr:col>6</xdr:col>
          <xdr:colOff>219075</xdr:colOff>
          <xdr:row>41</xdr:row>
          <xdr:rowOff>9525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3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40</xdr:row>
          <xdr:rowOff>333375</xdr:rowOff>
        </xdr:from>
        <xdr:to>
          <xdr:col>6</xdr:col>
          <xdr:colOff>219075</xdr:colOff>
          <xdr:row>42</xdr:row>
          <xdr:rowOff>9525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3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40</xdr:row>
          <xdr:rowOff>333375</xdr:rowOff>
        </xdr:from>
        <xdr:to>
          <xdr:col>6</xdr:col>
          <xdr:colOff>219075</xdr:colOff>
          <xdr:row>42</xdr:row>
          <xdr:rowOff>9525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3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41</xdr:row>
          <xdr:rowOff>333375</xdr:rowOff>
        </xdr:from>
        <xdr:to>
          <xdr:col>6</xdr:col>
          <xdr:colOff>219075</xdr:colOff>
          <xdr:row>43</xdr:row>
          <xdr:rowOff>9525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3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42</xdr:row>
          <xdr:rowOff>333375</xdr:rowOff>
        </xdr:from>
        <xdr:to>
          <xdr:col>6</xdr:col>
          <xdr:colOff>219075</xdr:colOff>
          <xdr:row>44</xdr:row>
          <xdr:rowOff>9525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3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43</xdr:row>
          <xdr:rowOff>333375</xdr:rowOff>
        </xdr:from>
        <xdr:to>
          <xdr:col>6</xdr:col>
          <xdr:colOff>219075</xdr:colOff>
          <xdr:row>45</xdr:row>
          <xdr:rowOff>9525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3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44</xdr:row>
          <xdr:rowOff>333375</xdr:rowOff>
        </xdr:from>
        <xdr:to>
          <xdr:col>6</xdr:col>
          <xdr:colOff>219075</xdr:colOff>
          <xdr:row>46</xdr:row>
          <xdr:rowOff>9525</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3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44</xdr:row>
          <xdr:rowOff>333375</xdr:rowOff>
        </xdr:from>
        <xdr:to>
          <xdr:col>6</xdr:col>
          <xdr:colOff>219075</xdr:colOff>
          <xdr:row>46</xdr:row>
          <xdr:rowOff>9525</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3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44</xdr:row>
          <xdr:rowOff>333375</xdr:rowOff>
        </xdr:from>
        <xdr:to>
          <xdr:col>6</xdr:col>
          <xdr:colOff>219075</xdr:colOff>
          <xdr:row>46</xdr:row>
          <xdr:rowOff>9525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3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45</xdr:row>
          <xdr:rowOff>333375</xdr:rowOff>
        </xdr:from>
        <xdr:to>
          <xdr:col>6</xdr:col>
          <xdr:colOff>219075</xdr:colOff>
          <xdr:row>47</xdr:row>
          <xdr:rowOff>9525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3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46</xdr:row>
          <xdr:rowOff>333375</xdr:rowOff>
        </xdr:from>
        <xdr:to>
          <xdr:col>6</xdr:col>
          <xdr:colOff>219075</xdr:colOff>
          <xdr:row>48</xdr:row>
          <xdr:rowOff>9525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3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47</xdr:row>
          <xdr:rowOff>333375</xdr:rowOff>
        </xdr:from>
        <xdr:to>
          <xdr:col>6</xdr:col>
          <xdr:colOff>219075</xdr:colOff>
          <xdr:row>49</xdr:row>
          <xdr:rowOff>9525</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3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48</xdr:row>
          <xdr:rowOff>333375</xdr:rowOff>
        </xdr:from>
        <xdr:to>
          <xdr:col>6</xdr:col>
          <xdr:colOff>219075</xdr:colOff>
          <xdr:row>50</xdr:row>
          <xdr:rowOff>9525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3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48</xdr:row>
          <xdr:rowOff>333375</xdr:rowOff>
        </xdr:from>
        <xdr:to>
          <xdr:col>6</xdr:col>
          <xdr:colOff>219075</xdr:colOff>
          <xdr:row>50</xdr:row>
          <xdr:rowOff>9525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3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49</xdr:row>
          <xdr:rowOff>333375</xdr:rowOff>
        </xdr:from>
        <xdr:to>
          <xdr:col>6</xdr:col>
          <xdr:colOff>219075</xdr:colOff>
          <xdr:row>51</xdr:row>
          <xdr:rowOff>9525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3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50</xdr:row>
          <xdr:rowOff>333375</xdr:rowOff>
        </xdr:from>
        <xdr:to>
          <xdr:col>6</xdr:col>
          <xdr:colOff>219075</xdr:colOff>
          <xdr:row>52</xdr:row>
          <xdr:rowOff>9525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3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51</xdr:row>
          <xdr:rowOff>333375</xdr:rowOff>
        </xdr:from>
        <xdr:to>
          <xdr:col>6</xdr:col>
          <xdr:colOff>219075</xdr:colOff>
          <xdr:row>53</xdr:row>
          <xdr:rowOff>9525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3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52</xdr:row>
          <xdr:rowOff>333375</xdr:rowOff>
        </xdr:from>
        <xdr:to>
          <xdr:col>6</xdr:col>
          <xdr:colOff>219075</xdr:colOff>
          <xdr:row>54</xdr:row>
          <xdr:rowOff>9525</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3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54428</xdr:colOff>
      <xdr:row>13</xdr:row>
      <xdr:rowOff>9071</xdr:rowOff>
    </xdr:from>
    <xdr:to>
      <xdr:col>38</xdr:col>
      <xdr:colOff>371928</xdr:colOff>
      <xdr:row>17</xdr:row>
      <xdr:rowOff>90715</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9298214" y="2984500"/>
          <a:ext cx="2140857" cy="734786"/>
        </a:xfrm>
        <a:prstGeom prst="wedgeRoundRectCallout">
          <a:avLst>
            <a:gd name="adj1" fmla="val -72104"/>
            <a:gd name="adj2" fmla="val -3824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予め入力してある資材名等は、記載例です。</a:t>
          </a:r>
        </a:p>
        <a:p>
          <a:pPr algn="l"/>
          <a:r>
            <a:rPr kumimoji="1" lang="ja-JP" altLang="en-US" sz="1100"/>
            <a:t>参考にして入力してください。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10</xdr:row>
          <xdr:rowOff>0</xdr:rowOff>
        </xdr:from>
        <xdr:to>
          <xdr:col>6</xdr:col>
          <xdr:colOff>219075</xdr:colOff>
          <xdr:row>11</xdr:row>
          <xdr:rowOff>19050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3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xdr:row>
          <xdr:rowOff>333375</xdr:rowOff>
        </xdr:from>
        <xdr:to>
          <xdr:col>6</xdr:col>
          <xdr:colOff>219075</xdr:colOff>
          <xdr:row>12</xdr:row>
          <xdr:rowOff>19050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3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xdr:row>
          <xdr:rowOff>333375</xdr:rowOff>
        </xdr:from>
        <xdr:to>
          <xdr:col>6</xdr:col>
          <xdr:colOff>219075</xdr:colOff>
          <xdr:row>13</xdr:row>
          <xdr:rowOff>19050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3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xdr:row>
          <xdr:rowOff>333375</xdr:rowOff>
        </xdr:from>
        <xdr:to>
          <xdr:col>6</xdr:col>
          <xdr:colOff>219075</xdr:colOff>
          <xdr:row>14</xdr:row>
          <xdr:rowOff>19050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3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44</xdr:col>
      <xdr:colOff>232832</xdr:colOff>
      <xdr:row>12</xdr:row>
      <xdr:rowOff>21167</xdr:rowOff>
    </xdr:from>
    <xdr:to>
      <xdr:col>51</xdr:col>
      <xdr:colOff>253999</xdr:colOff>
      <xdr:row>13</xdr:row>
      <xdr:rowOff>31752</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8868832" y="3227917"/>
          <a:ext cx="4497917" cy="338668"/>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端数が生じる場合は、初回のマイルストーン達成時に加算します。</a:t>
          </a:r>
        </a:p>
      </xdr:txBody>
    </xdr:sp>
    <xdr:clientData/>
  </xdr:twoCellAnchor>
  <xdr:twoCellAnchor>
    <xdr:from>
      <xdr:col>44</xdr:col>
      <xdr:colOff>317500</xdr:colOff>
      <xdr:row>30</xdr:row>
      <xdr:rowOff>328084</xdr:rowOff>
    </xdr:from>
    <xdr:to>
      <xdr:col>49</xdr:col>
      <xdr:colOff>328084</xdr:colOff>
      <xdr:row>32</xdr:row>
      <xdr:rowOff>105834</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8953500" y="9980084"/>
          <a:ext cx="3259667" cy="3175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割合の合計が</a:t>
          </a:r>
          <a:r>
            <a:rPr kumimoji="1" lang="en-US" altLang="ja-JP" sz="1100"/>
            <a:t>100%</a:t>
          </a:r>
          <a:r>
            <a:rPr kumimoji="1" lang="ja-JP" altLang="en-US" sz="1100"/>
            <a:t>になるように調整した金額です。</a:t>
          </a:r>
        </a:p>
      </xdr:txBody>
    </xdr:sp>
    <xdr:clientData/>
  </xdr:twoCellAnchor>
  <xdr:twoCellAnchor>
    <xdr:from>
      <xdr:col>44</xdr:col>
      <xdr:colOff>268110</xdr:colOff>
      <xdr:row>13</xdr:row>
      <xdr:rowOff>296333</xdr:rowOff>
    </xdr:from>
    <xdr:to>
      <xdr:col>54</xdr:col>
      <xdr:colOff>215194</xdr:colOff>
      <xdr:row>17</xdr:row>
      <xdr:rowOff>208140</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a:off x="8904110" y="3795889"/>
          <a:ext cx="6268862" cy="1351140"/>
        </a:xfrm>
        <a:prstGeom prst="wedgeRoundRectCallout">
          <a:avLst>
            <a:gd name="adj1" fmla="val -49738"/>
            <a:gd name="adj2" fmla="val 7766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実績欄には、設定したいマイルストーンを入力してください。</a:t>
          </a:r>
        </a:p>
        <a:p>
          <a:pPr algn="l"/>
          <a:r>
            <a:rPr kumimoji="1" lang="ja-JP" altLang="en-US" sz="1100"/>
            <a:t>割合欄には、マイルストーンの達成時に請求できる症例単位の金額に対する割合を入力してください。</a:t>
          </a:r>
        </a:p>
        <a:p>
          <a:pPr algn="l"/>
          <a:endParaRPr kumimoji="1" lang="ja-JP" altLang="en-US" sz="1100"/>
        </a:p>
        <a:p>
          <a:pPr algn="l"/>
          <a:r>
            <a:rPr kumimoji="1" lang="ja-JP" altLang="en-US" sz="1100"/>
            <a:t>予め入力してある内容は記載例なので、以下を</a:t>
          </a:r>
          <a:r>
            <a:rPr kumimoji="1" lang="ja-JP" altLang="ja-JP" sz="1100">
              <a:solidFill>
                <a:schemeClr val="dk1"/>
              </a:solidFill>
              <a:effectLst/>
              <a:latin typeface="+mn-lt"/>
              <a:ea typeface="+mn-ea"/>
              <a:cs typeface="+mn-cs"/>
            </a:rPr>
            <a:t>踏まえて</a:t>
          </a:r>
          <a:r>
            <a:rPr kumimoji="1" lang="ja-JP" altLang="en-US" sz="1100"/>
            <a:t>自由に追加・削除・修正して構いません。</a:t>
          </a:r>
          <a:endParaRPr kumimoji="1" lang="en-US" altLang="ja-JP" sz="1100"/>
        </a:p>
        <a:p>
          <a:r>
            <a:rPr lang="ja-JP" altLang="ja-JP" sz="1100">
              <a:solidFill>
                <a:schemeClr val="dk1"/>
              </a:solidFill>
              <a:effectLst/>
              <a:latin typeface="+mn-lt"/>
              <a:ea typeface="+mn-ea"/>
              <a:cs typeface="+mn-cs"/>
            </a:rPr>
            <a:t>・マイルストーン</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回分の最低割合（％）</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⇒原則として、</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％以上</a:t>
          </a: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・１年間の最大分割回数（回／年）</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⇒原則として、</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年間で最大</a:t>
          </a:r>
          <a:r>
            <a:rPr lang="en-US" altLang="ja-JP" sz="1100">
              <a:solidFill>
                <a:schemeClr val="dk1"/>
              </a:solidFill>
              <a:effectLst/>
              <a:latin typeface="+mn-lt"/>
              <a:ea typeface="+mn-ea"/>
              <a:cs typeface="+mn-cs"/>
            </a:rPr>
            <a:t>6</a:t>
          </a:r>
          <a:r>
            <a:rPr lang="ja-JP" altLang="ja-JP" sz="1100">
              <a:solidFill>
                <a:schemeClr val="dk1"/>
              </a:solidFill>
              <a:effectLst/>
              <a:latin typeface="+mn-lt"/>
              <a:ea typeface="+mn-ea"/>
              <a:cs typeface="+mn-cs"/>
            </a:rPr>
            <a:t>分割</a:t>
          </a:r>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B2:B7"/>
  <sheetViews>
    <sheetView tabSelected="1" zoomScaleNormal="100" workbookViewId="0">
      <selection activeCell="B1" sqref="B1"/>
    </sheetView>
  </sheetViews>
  <sheetFormatPr defaultRowHeight="13.5" x14ac:dyDescent="0.15"/>
  <cols>
    <col min="2" max="2" width="81.375" customWidth="1"/>
  </cols>
  <sheetData>
    <row r="2" spans="2:2" ht="17.25" x14ac:dyDescent="0.15">
      <c r="B2" s="3" t="s">
        <v>359</v>
      </c>
    </row>
    <row r="3" spans="2:2" ht="17.25" x14ac:dyDescent="0.15">
      <c r="B3" s="5" t="s">
        <v>92</v>
      </c>
    </row>
    <row r="4" spans="2:2" ht="34.5" x14ac:dyDescent="0.15">
      <c r="B4" s="6" t="s">
        <v>93</v>
      </c>
    </row>
    <row r="5" spans="2:2" ht="17.25" x14ac:dyDescent="0.15">
      <c r="B5" s="4" t="s">
        <v>91</v>
      </c>
    </row>
    <row r="6" spans="2:2" ht="17.25" x14ac:dyDescent="0.15">
      <c r="B6" s="4" t="s">
        <v>273</v>
      </c>
    </row>
    <row r="7" spans="2:2" ht="51.75" x14ac:dyDescent="0.15">
      <c r="B7" s="4" t="s">
        <v>89</v>
      </c>
    </row>
  </sheetData>
  <customSheetViews>
    <customSheetView guid="{55E56F26-4B40-4110-8016-275979CB7E24}">
      <selection activeCell="B12" sqref="B12"/>
      <pageMargins left="0.7" right="0.7" top="0.75" bottom="0.75" header="0.3" footer="0.3"/>
    </customSheetView>
  </customSheetView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K42"/>
  <sheetViews>
    <sheetView zoomScale="80" zoomScaleNormal="80" zoomScaleSheetLayoutView="100" workbookViewId="0">
      <selection activeCell="H6" sqref="H6:N6"/>
    </sheetView>
  </sheetViews>
  <sheetFormatPr defaultColWidth="3.625" defaultRowHeight="20.100000000000001" customHeight="1" x14ac:dyDescent="0.15"/>
  <cols>
    <col min="1" max="1" width="3.125" style="61" bestFit="1" customWidth="1"/>
    <col min="2" max="2" width="4.125" style="59" customWidth="1"/>
    <col min="3" max="3" width="4.125" style="61" customWidth="1"/>
    <col min="4" max="6" width="4.75" style="61" customWidth="1"/>
    <col min="7" max="7" width="4.125" style="61" customWidth="1"/>
    <col min="8" max="9" width="3.75" style="57" customWidth="1"/>
    <col min="10" max="10" width="3.625" style="57" customWidth="1"/>
    <col min="11" max="11" width="4.625" style="57" customWidth="1"/>
    <col min="12" max="14" width="3.625" style="57" customWidth="1"/>
    <col min="15" max="15" width="3.75" style="57" customWidth="1"/>
    <col min="16" max="16" width="3.625" style="57" customWidth="1"/>
    <col min="17" max="18" width="2.75" style="57" customWidth="1"/>
    <col min="19" max="19" width="4.625" style="57" customWidth="1"/>
    <col min="20" max="20" width="3.625" style="57" customWidth="1"/>
    <col min="21" max="22" width="2.125" style="57" customWidth="1"/>
    <col min="23" max="23" width="3.75" style="57" customWidth="1"/>
    <col min="24" max="25" width="3.625" style="57" customWidth="1"/>
    <col min="26" max="27" width="3.75" style="57" customWidth="1"/>
    <col min="28" max="28" width="4.625" style="57" customWidth="1"/>
    <col min="29" max="29" width="3.625" style="57" customWidth="1"/>
    <col min="30" max="30" width="4.625" style="57" customWidth="1"/>
    <col min="31" max="31" width="172.125" style="57" customWidth="1"/>
    <col min="32" max="32" width="5.625" style="57" customWidth="1"/>
    <col min="33" max="33" width="15.625" style="57" customWidth="1"/>
    <col min="34" max="35" width="15.625" style="58" customWidth="1"/>
    <col min="36" max="36" width="3.625" style="57"/>
    <col min="37" max="37" width="3.625" style="57" customWidth="1"/>
    <col min="38" max="263" width="3.625" style="57"/>
    <col min="264" max="264" width="3.125" style="57" bestFit="1" customWidth="1"/>
    <col min="265" max="270" width="3.625" style="57" customWidth="1"/>
    <col min="271" max="271" width="3" style="57" bestFit="1" customWidth="1"/>
    <col min="272" max="286" width="3.625" style="57" customWidth="1"/>
    <col min="287" max="287" width="4.625" style="57" customWidth="1"/>
    <col min="288" max="519" width="3.625" style="57"/>
    <col min="520" max="520" width="3.125" style="57" bestFit="1" customWidth="1"/>
    <col min="521" max="526" width="3.625" style="57" customWidth="1"/>
    <col min="527" max="527" width="3" style="57" bestFit="1" customWidth="1"/>
    <col min="528" max="542" width="3.625" style="57" customWidth="1"/>
    <col min="543" max="543" width="4.625" style="57" customWidth="1"/>
    <col min="544" max="775" width="3.625" style="57"/>
    <col min="776" max="776" width="3.125" style="57" bestFit="1" customWidth="1"/>
    <col min="777" max="782" width="3.625" style="57" customWidth="1"/>
    <col min="783" max="783" width="3" style="57" bestFit="1" customWidth="1"/>
    <col min="784" max="798" width="3.625" style="57" customWidth="1"/>
    <col min="799" max="799" width="4.625" style="57" customWidth="1"/>
    <col min="800" max="1031" width="3.625" style="57"/>
    <col min="1032" max="1032" width="3.125" style="57" bestFit="1" customWidth="1"/>
    <col min="1033" max="1038" width="3.625" style="57" customWidth="1"/>
    <col min="1039" max="1039" width="3" style="57" bestFit="1" customWidth="1"/>
    <col min="1040" max="1054" width="3.625" style="57" customWidth="1"/>
    <col min="1055" max="1055" width="4.625" style="57" customWidth="1"/>
    <col min="1056" max="1287" width="3.625" style="57"/>
    <col min="1288" max="1288" width="3.125" style="57" bestFit="1" customWidth="1"/>
    <col min="1289" max="1294" width="3.625" style="57" customWidth="1"/>
    <col min="1295" max="1295" width="3" style="57" bestFit="1" customWidth="1"/>
    <col min="1296" max="1310" width="3.625" style="57" customWidth="1"/>
    <col min="1311" max="1311" width="4.625" style="57" customWidth="1"/>
    <col min="1312" max="1543" width="3.625" style="57"/>
    <col min="1544" max="1544" width="3.125" style="57" bestFit="1" customWidth="1"/>
    <col min="1545" max="1550" width="3.625" style="57" customWidth="1"/>
    <col min="1551" max="1551" width="3" style="57" bestFit="1" customWidth="1"/>
    <col min="1552" max="1566" width="3.625" style="57" customWidth="1"/>
    <col min="1567" max="1567" width="4.625" style="57" customWidth="1"/>
    <col min="1568" max="1799" width="3.625" style="57"/>
    <col min="1800" max="1800" width="3.125" style="57" bestFit="1" customWidth="1"/>
    <col min="1801" max="1806" width="3.625" style="57" customWidth="1"/>
    <col min="1807" max="1807" width="3" style="57" bestFit="1" customWidth="1"/>
    <col min="1808" max="1822" width="3.625" style="57" customWidth="1"/>
    <col min="1823" max="1823" width="4.625" style="57" customWidth="1"/>
    <col min="1824" max="2055" width="3.625" style="57"/>
    <col min="2056" max="2056" width="3.125" style="57" bestFit="1" customWidth="1"/>
    <col min="2057" max="2062" width="3.625" style="57" customWidth="1"/>
    <col min="2063" max="2063" width="3" style="57" bestFit="1" customWidth="1"/>
    <col min="2064" max="2078" width="3.625" style="57" customWidth="1"/>
    <col min="2079" max="2079" width="4.625" style="57" customWidth="1"/>
    <col min="2080" max="2311" width="3.625" style="57"/>
    <col min="2312" max="2312" width="3.125" style="57" bestFit="1" customWidth="1"/>
    <col min="2313" max="2318" width="3.625" style="57" customWidth="1"/>
    <col min="2319" max="2319" width="3" style="57" bestFit="1" customWidth="1"/>
    <col min="2320" max="2334" width="3.625" style="57" customWidth="1"/>
    <col min="2335" max="2335" width="4.625" style="57" customWidth="1"/>
    <col min="2336" max="2567" width="3.625" style="57"/>
    <col min="2568" max="2568" width="3.125" style="57" bestFit="1" customWidth="1"/>
    <col min="2569" max="2574" width="3.625" style="57" customWidth="1"/>
    <col min="2575" max="2575" width="3" style="57" bestFit="1" customWidth="1"/>
    <col min="2576" max="2590" width="3.625" style="57" customWidth="1"/>
    <col min="2591" max="2591" width="4.625" style="57" customWidth="1"/>
    <col min="2592" max="2823" width="3.625" style="57"/>
    <col min="2824" max="2824" width="3.125" style="57" bestFit="1" customWidth="1"/>
    <col min="2825" max="2830" width="3.625" style="57" customWidth="1"/>
    <col min="2831" max="2831" width="3" style="57" bestFit="1" customWidth="1"/>
    <col min="2832" max="2846" width="3.625" style="57" customWidth="1"/>
    <col min="2847" max="2847" width="4.625" style="57" customWidth="1"/>
    <col min="2848" max="3079" width="3.625" style="57"/>
    <col min="3080" max="3080" width="3.125" style="57" bestFit="1" customWidth="1"/>
    <col min="3081" max="3086" width="3.625" style="57" customWidth="1"/>
    <col min="3087" max="3087" width="3" style="57" bestFit="1" customWidth="1"/>
    <col min="3088" max="3102" width="3.625" style="57" customWidth="1"/>
    <col min="3103" max="3103" width="4.625" style="57" customWidth="1"/>
    <col min="3104" max="3335" width="3.625" style="57"/>
    <col min="3336" max="3336" width="3.125" style="57" bestFit="1" customWidth="1"/>
    <col min="3337" max="3342" width="3.625" style="57" customWidth="1"/>
    <col min="3343" max="3343" width="3" style="57" bestFit="1" customWidth="1"/>
    <col min="3344" max="3358" width="3.625" style="57" customWidth="1"/>
    <col min="3359" max="3359" width="4.625" style="57" customWidth="1"/>
    <col min="3360" max="3591" width="3.625" style="57"/>
    <col min="3592" max="3592" width="3.125" style="57" bestFit="1" customWidth="1"/>
    <col min="3593" max="3598" width="3.625" style="57" customWidth="1"/>
    <col min="3599" max="3599" width="3" style="57" bestFit="1" customWidth="1"/>
    <col min="3600" max="3614" width="3.625" style="57" customWidth="1"/>
    <col min="3615" max="3615" width="4.625" style="57" customWidth="1"/>
    <col min="3616" max="3847" width="3.625" style="57"/>
    <col min="3848" max="3848" width="3.125" style="57" bestFit="1" customWidth="1"/>
    <col min="3849" max="3854" width="3.625" style="57" customWidth="1"/>
    <col min="3855" max="3855" width="3" style="57" bestFit="1" customWidth="1"/>
    <col min="3856" max="3870" width="3.625" style="57" customWidth="1"/>
    <col min="3871" max="3871" width="4.625" style="57" customWidth="1"/>
    <col min="3872" max="4103" width="3.625" style="57"/>
    <col min="4104" max="4104" width="3.125" style="57" bestFit="1" customWidth="1"/>
    <col min="4105" max="4110" width="3.625" style="57" customWidth="1"/>
    <col min="4111" max="4111" width="3" style="57" bestFit="1" customWidth="1"/>
    <col min="4112" max="4126" width="3.625" style="57" customWidth="1"/>
    <col min="4127" max="4127" width="4.625" style="57" customWidth="1"/>
    <col min="4128" max="4359" width="3.625" style="57"/>
    <col min="4360" max="4360" width="3.125" style="57" bestFit="1" customWidth="1"/>
    <col min="4361" max="4366" width="3.625" style="57" customWidth="1"/>
    <col min="4367" max="4367" width="3" style="57" bestFit="1" customWidth="1"/>
    <col min="4368" max="4382" width="3.625" style="57" customWidth="1"/>
    <col min="4383" max="4383" width="4.625" style="57" customWidth="1"/>
    <col min="4384" max="4615" width="3.625" style="57"/>
    <col min="4616" max="4616" width="3.125" style="57" bestFit="1" customWidth="1"/>
    <col min="4617" max="4622" width="3.625" style="57" customWidth="1"/>
    <col min="4623" max="4623" width="3" style="57" bestFit="1" customWidth="1"/>
    <col min="4624" max="4638" width="3.625" style="57" customWidth="1"/>
    <col min="4639" max="4639" width="4.625" style="57" customWidth="1"/>
    <col min="4640" max="4871" width="3.625" style="57"/>
    <col min="4872" max="4872" width="3.125" style="57" bestFit="1" customWidth="1"/>
    <col min="4873" max="4878" width="3.625" style="57" customWidth="1"/>
    <col min="4879" max="4879" width="3" style="57" bestFit="1" customWidth="1"/>
    <col min="4880" max="4894" width="3.625" style="57" customWidth="1"/>
    <col min="4895" max="4895" width="4.625" style="57" customWidth="1"/>
    <col min="4896" max="5127" width="3.625" style="57"/>
    <col min="5128" max="5128" width="3.125" style="57" bestFit="1" customWidth="1"/>
    <col min="5129" max="5134" width="3.625" style="57" customWidth="1"/>
    <col min="5135" max="5135" width="3" style="57" bestFit="1" customWidth="1"/>
    <col min="5136" max="5150" width="3.625" style="57" customWidth="1"/>
    <col min="5151" max="5151" width="4.625" style="57" customWidth="1"/>
    <col min="5152" max="5383" width="3.625" style="57"/>
    <col min="5384" max="5384" width="3.125" style="57" bestFit="1" customWidth="1"/>
    <col min="5385" max="5390" width="3.625" style="57" customWidth="1"/>
    <col min="5391" max="5391" width="3" style="57" bestFit="1" customWidth="1"/>
    <col min="5392" max="5406" width="3.625" style="57" customWidth="1"/>
    <col min="5407" max="5407" width="4.625" style="57" customWidth="1"/>
    <col min="5408" max="5639" width="3.625" style="57"/>
    <col min="5640" max="5640" width="3.125" style="57" bestFit="1" customWidth="1"/>
    <col min="5641" max="5646" width="3.625" style="57" customWidth="1"/>
    <col min="5647" max="5647" width="3" style="57" bestFit="1" customWidth="1"/>
    <col min="5648" max="5662" width="3.625" style="57" customWidth="1"/>
    <col min="5663" max="5663" width="4.625" style="57" customWidth="1"/>
    <col min="5664" max="5895" width="3.625" style="57"/>
    <col min="5896" max="5896" width="3.125" style="57" bestFit="1" customWidth="1"/>
    <col min="5897" max="5902" width="3.625" style="57" customWidth="1"/>
    <col min="5903" max="5903" width="3" style="57" bestFit="1" customWidth="1"/>
    <col min="5904" max="5918" width="3.625" style="57" customWidth="1"/>
    <col min="5919" max="5919" width="4.625" style="57" customWidth="1"/>
    <col min="5920" max="6151" width="3.625" style="57"/>
    <col min="6152" max="6152" width="3.125" style="57" bestFit="1" customWidth="1"/>
    <col min="6153" max="6158" width="3.625" style="57" customWidth="1"/>
    <col min="6159" max="6159" width="3" style="57" bestFit="1" customWidth="1"/>
    <col min="6160" max="6174" width="3.625" style="57" customWidth="1"/>
    <col min="6175" max="6175" width="4.625" style="57" customWidth="1"/>
    <col min="6176" max="6407" width="3.625" style="57"/>
    <col min="6408" max="6408" width="3.125" style="57" bestFit="1" customWidth="1"/>
    <col min="6409" max="6414" width="3.625" style="57" customWidth="1"/>
    <col min="6415" max="6415" width="3" style="57" bestFit="1" customWidth="1"/>
    <col min="6416" max="6430" width="3.625" style="57" customWidth="1"/>
    <col min="6431" max="6431" width="4.625" style="57" customWidth="1"/>
    <col min="6432" max="6663" width="3.625" style="57"/>
    <col min="6664" max="6664" width="3.125" style="57" bestFit="1" customWidth="1"/>
    <col min="6665" max="6670" width="3.625" style="57" customWidth="1"/>
    <col min="6671" max="6671" width="3" style="57" bestFit="1" customWidth="1"/>
    <col min="6672" max="6686" width="3.625" style="57" customWidth="1"/>
    <col min="6687" max="6687" width="4.625" style="57" customWidth="1"/>
    <col min="6688" max="6919" width="3.625" style="57"/>
    <col min="6920" max="6920" width="3.125" style="57" bestFit="1" customWidth="1"/>
    <col min="6921" max="6926" width="3.625" style="57" customWidth="1"/>
    <col min="6927" max="6927" width="3" style="57" bestFit="1" customWidth="1"/>
    <col min="6928" max="6942" width="3.625" style="57" customWidth="1"/>
    <col min="6943" max="6943" width="4.625" style="57" customWidth="1"/>
    <col min="6944" max="7175" width="3.625" style="57"/>
    <col min="7176" max="7176" width="3.125" style="57" bestFit="1" customWidth="1"/>
    <col min="7177" max="7182" width="3.625" style="57" customWidth="1"/>
    <col min="7183" max="7183" width="3" style="57" bestFit="1" customWidth="1"/>
    <col min="7184" max="7198" width="3.625" style="57" customWidth="1"/>
    <col min="7199" max="7199" width="4.625" style="57" customWidth="1"/>
    <col min="7200" max="7431" width="3.625" style="57"/>
    <col min="7432" max="7432" width="3.125" style="57" bestFit="1" customWidth="1"/>
    <col min="7433" max="7438" width="3.625" style="57" customWidth="1"/>
    <col min="7439" max="7439" width="3" style="57" bestFit="1" customWidth="1"/>
    <col min="7440" max="7454" width="3.625" style="57" customWidth="1"/>
    <col min="7455" max="7455" width="4.625" style="57" customWidth="1"/>
    <col min="7456" max="7687" width="3.625" style="57"/>
    <col min="7688" max="7688" width="3.125" style="57" bestFit="1" customWidth="1"/>
    <col min="7689" max="7694" width="3.625" style="57" customWidth="1"/>
    <col min="7695" max="7695" width="3" style="57" bestFit="1" customWidth="1"/>
    <col min="7696" max="7710" width="3.625" style="57" customWidth="1"/>
    <col min="7711" max="7711" width="4.625" style="57" customWidth="1"/>
    <col min="7712" max="7943" width="3.625" style="57"/>
    <col min="7944" max="7944" width="3.125" style="57" bestFit="1" customWidth="1"/>
    <col min="7945" max="7950" width="3.625" style="57" customWidth="1"/>
    <col min="7951" max="7951" width="3" style="57" bestFit="1" customWidth="1"/>
    <col min="7952" max="7966" width="3.625" style="57" customWidth="1"/>
    <col min="7967" max="7967" width="4.625" style="57" customWidth="1"/>
    <col min="7968" max="8199" width="3.625" style="57"/>
    <col min="8200" max="8200" width="3.125" style="57" bestFit="1" customWidth="1"/>
    <col min="8201" max="8206" width="3.625" style="57" customWidth="1"/>
    <col min="8207" max="8207" width="3" style="57" bestFit="1" customWidth="1"/>
    <col min="8208" max="8222" width="3.625" style="57" customWidth="1"/>
    <col min="8223" max="8223" width="4.625" style="57" customWidth="1"/>
    <col min="8224" max="8455" width="3.625" style="57"/>
    <col min="8456" max="8456" width="3.125" style="57" bestFit="1" customWidth="1"/>
    <col min="8457" max="8462" width="3.625" style="57" customWidth="1"/>
    <col min="8463" max="8463" width="3" style="57" bestFit="1" customWidth="1"/>
    <col min="8464" max="8478" width="3.625" style="57" customWidth="1"/>
    <col min="8479" max="8479" width="4.625" style="57" customWidth="1"/>
    <col min="8480" max="8711" width="3.625" style="57"/>
    <col min="8712" max="8712" width="3.125" style="57" bestFit="1" customWidth="1"/>
    <col min="8713" max="8718" width="3.625" style="57" customWidth="1"/>
    <col min="8719" max="8719" width="3" style="57" bestFit="1" customWidth="1"/>
    <col min="8720" max="8734" width="3.625" style="57" customWidth="1"/>
    <col min="8735" max="8735" width="4.625" style="57" customWidth="1"/>
    <col min="8736" max="8967" width="3.625" style="57"/>
    <col min="8968" max="8968" width="3.125" style="57" bestFit="1" customWidth="1"/>
    <col min="8969" max="8974" width="3.625" style="57" customWidth="1"/>
    <col min="8975" max="8975" width="3" style="57" bestFit="1" customWidth="1"/>
    <col min="8976" max="8990" width="3.625" style="57" customWidth="1"/>
    <col min="8991" max="8991" width="4.625" style="57" customWidth="1"/>
    <col min="8992" max="9223" width="3.625" style="57"/>
    <col min="9224" max="9224" width="3.125" style="57" bestFit="1" customWidth="1"/>
    <col min="9225" max="9230" width="3.625" style="57" customWidth="1"/>
    <col min="9231" max="9231" width="3" style="57" bestFit="1" customWidth="1"/>
    <col min="9232" max="9246" width="3.625" style="57" customWidth="1"/>
    <col min="9247" max="9247" width="4.625" style="57" customWidth="1"/>
    <col min="9248" max="9479" width="3.625" style="57"/>
    <col min="9480" max="9480" width="3.125" style="57" bestFit="1" customWidth="1"/>
    <col min="9481" max="9486" width="3.625" style="57" customWidth="1"/>
    <col min="9487" max="9487" width="3" style="57" bestFit="1" customWidth="1"/>
    <col min="9488" max="9502" width="3.625" style="57" customWidth="1"/>
    <col min="9503" max="9503" width="4.625" style="57" customWidth="1"/>
    <col min="9504" max="9735" width="3.625" style="57"/>
    <col min="9736" max="9736" width="3.125" style="57" bestFit="1" customWidth="1"/>
    <col min="9737" max="9742" width="3.625" style="57" customWidth="1"/>
    <col min="9743" max="9743" width="3" style="57" bestFit="1" customWidth="1"/>
    <col min="9744" max="9758" width="3.625" style="57" customWidth="1"/>
    <col min="9759" max="9759" width="4.625" style="57" customWidth="1"/>
    <col min="9760" max="9991" width="3.625" style="57"/>
    <col min="9992" max="9992" width="3.125" style="57" bestFit="1" customWidth="1"/>
    <col min="9993" max="9998" width="3.625" style="57" customWidth="1"/>
    <col min="9999" max="9999" width="3" style="57" bestFit="1" customWidth="1"/>
    <col min="10000" max="10014" width="3.625" style="57" customWidth="1"/>
    <col min="10015" max="10015" width="4.625" style="57" customWidth="1"/>
    <col min="10016" max="10247" width="3.625" style="57"/>
    <col min="10248" max="10248" width="3.125" style="57" bestFit="1" customWidth="1"/>
    <col min="10249" max="10254" width="3.625" style="57" customWidth="1"/>
    <col min="10255" max="10255" width="3" style="57" bestFit="1" customWidth="1"/>
    <col min="10256" max="10270" width="3.625" style="57" customWidth="1"/>
    <col min="10271" max="10271" width="4.625" style="57" customWidth="1"/>
    <col min="10272" max="10503" width="3.625" style="57"/>
    <col min="10504" max="10504" width="3.125" style="57" bestFit="1" customWidth="1"/>
    <col min="10505" max="10510" width="3.625" style="57" customWidth="1"/>
    <col min="10511" max="10511" width="3" style="57" bestFit="1" customWidth="1"/>
    <col min="10512" max="10526" width="3.625" style="57" customWidth="1"/>
    <col min="10527" max="10527" width="4.625" style="57" customWidth="1"/>
    <col min="10528" max="10759" width="3.625" style="57"/>
    <col min="10760" max="10760" width="3.125" style="57" bestFit="1" customWidth="1"/>
    <col min="10761" max="10766" width="3.625" style="57" customWidth="1"/>
    <col min="10767" max="10767" width="3" style="57" bestFit="1" customWidth="1"/>
    <col min="10768" max="10782" width="3.625" style="57" customWidth="1"/>
    <col min="10783" max="10783" width="4.625" style="57" customWidth="1"/>
    <col min="10784" max="11015" width="3.625" style="57"/>
    <col min="11016" max="11016" width="3.125" style="57" bestFit="1" customWidth="1"/>
    <col min="11017" max="11022" width="3.625" style="57" customWidth="1"/>
    <col min="11023" max="11023" width="3" style="57" bestFit="1" customWidth="1"/>
    <col min="11024" max="11038" width="3.625" style="57" customWidth="1"/>
    <col min="11039" max="11039" width="4.625" style="57" customWidth="1"/>
    <col min="11040" max="11271" width="3.625" style="57"/>
    <col min="11272" max="11272" width="3.125" style="57" bestFit="1" customWidth="1"/>
    <col min="11273" max="11278" width="3.625" style="57" customWidth="1"/>
    <col min="11279" max="11279" width="3" style="57" bestFit="1" customWidth="1"/>
    <col min="11280" max="11294" width="3.625" style="57" customWidth="1"/>
    <col min="11295" max="11295" width="4.625" style="57" customWidth="1"/>
    <col min="11296" max="11527" width="3.625" style="57"/>
    <col min="11528" max="11528" width="3.125" style="57" bestFit="1" customWidth="1"/>
    <col min="11529" max="11534" width="3.625" style="57" customWidth="1"/>
    <col min="11535" max="11535" width="3" style="57" bestFit="1" customWidth="1"/>
    <col min="11536" max="11550" width="3.625" style="57" customWidth="1"/>
    <col min="11551" max="11551" width="4.625" style="57" customWidth="1"/>
    <col min="11552" max="11783" width="3.625" style="57"/>
    <col min="11784" max="11784" width="3.125" style="57" bestFit="1" customWidth="1"/>
    <col min="11785" max="11790" width="3.625" style="57" customWidth="1"/>
    <col min="11791" max="11791" width="3" style="57" bestFit="1" customWidth="1"/>
    <col min="11792" max="11806" width="3.625" style="57" customWidth="1"/>
    <col min="11807" max="11807" width="4.625" style="57" customWidth="1"/>
    <col min="11808" max="12039" width="3.625" style="57"/>
    <col min="12040" max="12040" width="3.125" style="57" bestFit="1" customWidth="1"/>
    <col min="12041" max="12046" width="3.625" style="57" customWidth="1"/>
    <col min="12047" max="12047" width="3" style="57" bestFit="1" customWidth="1"/>
    <col min="12048" max="12062" width="3.625" style="57" customWidth="1"/>
    <col min="12063" max="12063" width="4.625" style="57" customWidth="1"/>
    <col min="12064" max="12295" width="3.625" style="57"/>
    <col min="12296" max="12296" width="3.125" style="57" bestFit="1" customWidth="1"/>
    <col min="12297" max="12302" width="3.625" style="57" customWidth="1"/>
    <col min="12303" max="12303" width="3" style="57" bestFit="1" customWidth="1"/>
    <col min="12304" max="12318" width="3.625" style="57" customWidth="1"/>
    <col min="12319" max="12319" width="4.625" style="57" customWidth="1"/>
    <col min="12320" max="12551" width="3.625" style="57"/>
    <col min="12552" max="12552" width="3.125" style="57" bestFit="1" customWidth="1"/>
    <col min="12553" max="12558" width="3.625" style="57" customWidth="1"/>
    <col min="12559" max="12559" width="3" style="57" bestFit="1" customWidth="1"/>
    <col min="12560" max="12574" width="3.625" style="57" customWidth="1"/>
    <col min="12575" max="12575" width="4.625" style="57" customWidth="1"/>
    <col min="12576" max="12807" width="3.625" style="57"/>
    <col min="12808" max="12808" width="3.125" style="57" bestFit="1" customWidth="1"/>
    <col min="12809" max="12814" width="3.625" style="57" customWidth="1"/>
    <col min="12815" max="12815" width="3" style="57" bestFit="1" customWidth="1"/>
    <col min="12816" max="12830" width="3.625" style="57" customWidth="1"/>
    <col min="12831" max="12831" width="4.625" style="57" customWidth="1"/>
    <col min="12832" max="13063" width="3.625" style="57"/>
    <col min="13064" max="13064" width="3.125" style="57" bestFit="1" customWidth="1"/>
    <col min="13065" max="13070" width="3.625" style="57" customWidth="1"/>
    <col min="13071" max="13071" width="3" style="57" bestFit="1" customWidth="1"/>
    <col min="13072" max="13086" width="3.625" style="57" customWidth="1"/>
    <col min="13087" max="13087" width="4.625" style="57" customWidth="1"/>
    <col min="13088" max="13319" width="3.625" style="57"/>
    <col min="13320" max="13320" width="3.125" style="57" bestFit="1" customWidth="1"/>
    <col min="13321" max="13326" width="3.625" style="57" customWidth="1"/>
    <col min="13327" max="13327" width="3" style="57" bestFit="1" customWidth="1"/>
    <col min="13328" max="13342" width="3.625" style="57" customWidth="1"/>
    <col min="13343" max="13343" width="4.625" style="57" customWidth="1"/>
    <col min="13344" max="13575" width="3.625" style="57"/>
    <col min="13576" max="13576" width="3.125" style="57" bestFit="1" customWidth="1"/>
    <col min="13577" max="13582" width="3.625" style="57" customWidth="1"/>
    <col min="13583" max="13583" width="3" style="57" bestFit="1" customWidth="1"/>
    <col min="13584" max="13598" width="3.625" style="57" customWidth="1"/>
    <col min="13599" max="13599" width="4.625" style="57" customWidth="1"/>
    <col min="13600" max="13831" width="3.625" style="57"/>
    <col min="13832" max="13832" width="3.125" style="57" bestFit="1" customWidth="1"/>
    <col min="13833" max="13838" width="3.625" style="57" customWidth="1"/>
    <col min="13839" max="13839" width="3" style="57" bestFit="1" customWidth="1"/>
    <col min="13840" max="13854" width="3.625" style="57" customWidth="1"/>
    <col min="13855" max="13855" width="4.625" style="57" customWidth="1"/>
    <col min="13856" max="14087" width="3.625" style="57"/>
    <col min="14088" max="14088" width="3.125" style="57" bestFit="1" customWidth="1"/>
    <col min="14089" max="14094" width="3.625" style="57" customWidth="1"/>
    <col min="14095" max="14095" width="3" style="57" bestFit="1" customWidth="1"/>
    <col min="14096" max="14110" width="3.625" style="57" customWidth="1"/>
    <col min="14111" max="14111" width="4.625" style="57" customWidth="1"/>
    <col min="14112" max="14343" width="3.625" style="57"/>
    <col min="14344" max="14344" width="3.125" style="57" bestFit="1" customWidth="1"/>
    <col min="14345" max="14350" width="3.625" style="57" customWidth="1"/>
    <col min="14351" max="14351" width="3" style="57" bestFit="1" customWidth="1"/>
    <col min="14352" max="14366" width="3.625" style="57" customWidth="1"/>
    <col min="14367" max="14367" width="4.625" style="57" customWidth="1"/>
    <col min="14368" max="14599" width="3.625" style="57"/>
    <col min="14600" max="14600" width="3.125" style="57" bestFit="1" customWidth="1"/>
    <col min="14601" max="14606" width="3.625" style="57" customWidth="1"/>
    <col min="14607" max="14607" width="3" style="57" bestFit="1" customWidth="1"/>
    <col min="14608" max="14622" width="3.625" style="57" customWidth="1"/>
    <col min="14623" max="14623" width="4.625" style="57" customWidth="1"/>
    <col min="14624" max="14855" width="3.625" style="57"/>
    <col min="14856" max="14856" width="3.125" style="57" bestFit="1" customWidth="1"/>
    <col min="14857" max="14862" width="3.625" style="57" customWidth="1"/>
    <col min="14863" max="14863" width="3" style="57" bestFit="1" customWidth="1"/>
    <col min="14864" max="14878" width="3.625" style="57" customWidth="1"/>
    <col min="14879" max="14879" width="4.625" style="57" customWidth="1"/>
    <col min="14880" max="15111" width="3.625" style="57"/>
    <col min="15112" max="15112" width="3.125" style="57" bestFit="1" customWidth="1"/>
    <col min="15113" max="15118" width="3.625" style="57" customWidth="1"/>
    <col min="15119" max="15119" width="3" style="57" bestFit="1" customWidth="1"/>
    <col min="15120" max="15134" width="3.625" style="57" customWidth="1"/>
    <col min="15135" max="15135" width="4.625" style="57" customWidth="1"/>
    <col min="15136" max="15367" width="3.625" style="57"/>
    <col min="15368" max="15368" width="3.125" style="57" bestFit="1" customWidth="1"/>
    <col min="15369" max="15374" width="3.625" style="57" customWidth="1"/>
    <col min="15375" max="15375" width="3" style="57" bestFit="1" customWidth="1"/>
    <col min="15376" max="15390" width="3.625" style="57" customWidth="1"/>
    <col min="15391" max="15391" width="4.625" style="57" customWidth="1"/>
    <col min="15392" max="15623" width="3.625" style="57"/>
    <col min="15624" max="15624" width="3.125" style="57" bestFit="1" customWidth="1"/>
    <col min="15625" max="15630" width="3.625" style="57" customWidth="1"/>
    <col min="15631" max="15631" width="3" style="57" bestFit="1" customWidth="1"/>
    <col min="15632" max="15646" width="3.625" style="57" customWidth="1"/>
    <col min="15647" max="15647" width="4.625" style="57" customWidth="1"/>
    <col min="15648" max="15879" width="3.625" style="57"/>
    <col min="15880" max="15880" width="3.125" style="57" bestFit="1" customWidth="1"/>
    <col min="15881" max="15886" width="3.625" style="57" customWidth="1"/>
    <col min="15887" max="15887" width="3" style="57" bestFit="1" customWidth="1"/>
    <col min="15888" max="15902" width="3.625" style="57" customWidth="1"/>
    <col min="15903" max="15903" width="4.625" style="57" customWidth="1"/>
    <col min="15904" max="16135" width="3.625" style="57"/>
    <col min="16136" max="16136" width="3.125" style="57" bestFit="1" customWidth="1"/>
    <col min="16137" max="16142" width="3.625" style="57" customWidth="1"/>
    <col min="16143" max="16143" width="3" style="57" bestFit="1" customWidth="1"/>
    <col min="16144" max="16158" width="3.625" style="57" customWidth="1"/>
    <col min="16159" max="16159" width="4.625" style="57" customWidth="1"/>
    <col min="16160" max="16384" width="3.625" style="57"/>
  </cols>
  <sheetData>
    <row r="1" spans="1:37" s="43" customFormat="1" ht="19.149999999999999" customHeight="1" x14ac:dyDescent="0.15">
      <c r="A1" s="43" t="s">
        <v>193</v>
      </c>
      <c r="F1" s="44"/>
      <c r="G1" s="44"/>
      <c r="L1" s="219" t="s">
        <v>22</v>
      </c>
      <c r="M1" s="220"/>
      <c r="N1" s="221"/>
      <c r="O1" s="222" t="str">
        <f>IF(YC書式512_医療機器・経費内訳書!O1="","",YC書式512_医療機器・経費内訳書!O1)</f>
        <v/>
      </c>
      <c r="P1" s="223"/>
      <c r="Q1" s="223"/>
      <c r="R1" s="223"/>
      <c r="S1" s="223"/>
      <c r="T1" s="223"/>
      <c r="U1" s="223"/>
      <c r="V1" s="223"/>
      <c r="W1" s="223"/>
      <c r="X1" s="223"/>
      <c r="Y1" s="223"/>
      <c r="Z1" s="223"/>
      <c r="AA1" s="223"/>
      <c r="AB1" s="223"/>
      <c r="AC1" s="223"/>
      <c r="AD1" s="224"/>
      <c r="AH1" s="47"/>
      <c r="AI1" s="47"/>
    </row>
    <row r="2" spans="1:37" s="43" customFormat="1" ht="12.95" customHeight="1" x14ac:dyDescent="0.15">
      <c r="A2" s="48"/>
      <c r="F2" s="44"/>
      <c r="G2" s="44"/>
      <c r="L2" s="225" t="s">
        <v>39</v>
      </c>
      <c r="M2" s="226"/>
      <c r="N2" s="227"/>
      <c r="O2" s="45" t="str">
        <f>YC書式512_医療機器・経費内訳書!O2</f>
        <v>■</v>
      </c>
      <c r="P2" s="231" t="str">
        <f>YC書式512_医療機器・経費内訳書!P2</f>
        <v>治験</v>
      </c>
      <c r="Q2" s="231"/>
      <c r="R2" s="231"/>
      <c r="S2" s="46" t="str">
        <f>YC書式512_医療機器・経費内訳書!S2</f>
        <v>□</v>
      </c>
      <c r="T2" s="231" t="str">
        <f>YC書式512_医療機器・経費内訳書!T2</f>
        <v>拡大治験</v>
      </c>
      <c r="U2" s="231"/>
      <c r="V2" s="231"/>
      <c r="W2" s="231"/>
      <c r="X2" s="46" t="str">
        <f>YC書式512_医療機器・経費内訳書!X2</f>
        <v>□</v>
      </c>
      <c r="Y2" s="231" t="str">
        <f>YC書式512_医療機器・経費内訳書!Y2</f>
        <v>製造販売後臨床試験</v>
      </c>
      <c r="Z2" s="231"/>
      <c r="AA2" s="231"/>
      <c r="AB2" s="231"/>
      <c r="AC2" s="231"/>
      <c r="AD2" s="232"/>
      <c r="AE2" s="47"/>
      <c r="AF2" s="47"/>
      <c r="AG2" s="47"/>
      <c r="AH2" s="47"/>
      <c r="AI2" s="47"/>
    </row>
    <row r="3" spans="1:37" s="43" customFormat="1" ht="12.95" customHeight="1" x14ac:dyDescent="0.15">
      <c r="A3" s="48"/>
      <c r="F3" s="44"/>
      <c r="G3" s="44"/>
      <c r="L3" s="228"/>
      <c r="M3" s="229"/>
      <c r="N3" s="230"/>
      <c r="O3" s="46" t="str">
        <f>YC書式512_医療機器・経費内訳書!O3</f>
        <v>■</v>
      </c>
      <c r="P3" s="231" t="str">
        <f>YC書式512_医療機器・経費内訳書!P3</f>
        <v>医療機器</v>
      </c>
      <c r="Q3" s="231"/>
      <c r="R3" s="231"/>
      <c r="S3" s="231"/>
      <c r="T3" s="231"/>
      <c r="U3" s="231"/>
      <c r="V3" s="231"/>
      <c r="W3" s="231"/>
      <c r="X3" s="231"/>
      <c r="Y3" s="231"/>
      <c r="Z3" s="231"/>
      <c r="AA3" s="231"/>
      <c r="AB3" s="231"/>
      <c r="AC3" s="231"/>
      <c r="AD3" s="232"/>
      <c r="AE3" s="49"/>
      <c r="AF3" s="49"/>
      <c r="AG3" s="49"/>
      <c r="AH3" s="49"/>
      <c r="AI3" s="49"/>
      <c r="AK3" s="44"/>
    </row>
    <row r="4" spans="1:37" s="43" customFormat="1" ht="30" customHeight="1" x14ac:dyDescent="0.15">
      <c r="A4" s="236" t="s">
        <v>195</v>
      </c>
      <c r="B4" s="236"/>
      <c r="C4" s="236"/>
      <c r="D4" s="236"/>
      <c r="E4" s="236"/>
      <c r="F4" s="236"/>
      <c r="G4" s="236"/>
      <c r="H4" s="236"/>
      <c r="I4" s="236"/>
      <c r="J4" s="236"/>
      <c r="K4" s="236"/>
      <c r="L4" s="236"/>
      <c r="M4" s="236"/>
      <c r="N4" s="50"/>
      <c r="O4" s="50"/>
      <c r="P4" s="50"/>
      <c r="Q4" s="51" t="str">
        <f>YC書式512_医療機器・経費内訳書!P4</f>
        <v>□</v>
      </c>
      <c r="R4" s="237" t="s">
        <v>138</v>
      </c>
      <c r="S4" s="237"/>
      <c r="T4" s="237"/>
      <c r="U4" s="51" t="str">
        <f>YC書式512_医療機器・経費内訳書!T4</f>
        <v>□</v>
      </c>
      <c r="V4" s="237" t="s">
        <v>139</v>
      </c>
      <c r="W4" s="237"/>
      <c r="X4" s="237"/>
      <c r="Y4" s="237"/>
      <c r="Z4" s="238" t="s">
        <v>137</v>
      </c>
      <c r="AA4" s="238"/>
      <c r="AB4" s="239" t="str">
        <f>YC書式512_医療機器・経費内訳書!AB4</f>
        <v>202●/●/●</v>
      </c>
      <c r="AC4" s="239"/>
      <c r="AD4" s="239"/>
      <c r="AH4" s="47"/>
      <c r="AI4" s="47"/>
      <c r="AK4" s="44"/>
    </row>
    <row r="5" spans="1:37" s="53" customFormat="1" ht="16.149999999999999" customHeight="1" x14ac:dyDescent="0.15">
      <c r="A5" s="235"/>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H5" s="54"/>
      <c r="AI5" s="54"/>
    </row>
    <row r="6" spans="1:37" s="53" customFormat="1" ht="26.25" customHeight="1" x14ac:dyDescent="0.15">
      <c r="A6" s="157" t="s">
        <v>196</v>
      </c>
      <c r="B6" s="158"/>
      <c r="C6" s="158"/>
      <c r="D6" s="158"/>
      <c r="E6" s="158"/>
      <c r="F6" s="158"/>
      <c r="G6" s="208"/>
      <c r="H6" s="209" t="str">
        <f>IF(YC書式512_医療機器・経費内訳書!H5="","",YC書式512_医療機器・経費内訳書!H5)</f>
        <v/>
      </c>
      <c r="I6" s="210"/>
      <c r="J6" s="210"/>
      <c r="K6" s="210"/>
      <c r="L6" s="210"/>
      <c r="M6" s="210"/>
      <c r="N6" s="211"/>
      <c r="O6" s="204" t="s">
        <v>23</v>
      </c>
      <c r="P6" s="160"/>
      <c r="Q6" s="160"/>
      <c r="R6" s="160"/>
      <c r="S6" s="160"/>
      <c r="T6" s="160"/>
      <c r="U6" s="160"/>
      <c r="V6" s="161"/>
      <c r="W6" s="212" t="str">
        <f>IF(YC書式512_医療機器・経費内訳書!W5="","",YC書式512_医療機器・経費内訳書!W5)</f>
        <v/>
      </c>
      <c r="X6" s="213"/>
      <c r="Y6" s="213"/>
      <c r="Z6" s="213"/>
      <c r="AA6" s="213"/>
      <c r="AB6" s="213"/>
      <c r="AC6" s="213"/>
      <c r="AD6" s="214"/>
      <c r="AH6" s="54"/>
      <c r="AI6" s="54"/>
    </row>
    <row r="7" spans="1:37" ht="25.5" customHeight="1" x14ac:dyDescent="0.15">
      <c r="A7" s="162" t="s">
        <v>34</v>
      </c>
      <c r="B7" s="162"/>
      <c r="C7" s="162"/>
      <c r="D7" s="162"/>
      <c r="E7" s="162"/>
      <c r="F7" s="162"/>
      <c r="G7" s="162"/>
      <c r="H7" s="215" t="str">
        <f>IF(YC書式512_医療機器・経費内訳書!H6="","",YC書式512_医療機器・経費内訳書!H6)</f>
        <v>テスト</v>
      </c>
      <c r="I7" s="215"/>
      <c r="J7" s="215"/>
      <c r="K7" s="215"/>
      <c r="L7" s="215"/>
      <c r="M7" s="215"/>
      <c r="N7" s="215"/>
      <c r="O7" s="215"/>
      <c r="P7" s="215"/>
      <c r="Q7" s="215"/>
      <c r="R7" s="215"/>
      <c r="S7" s="215"/>
      <c r="T7" s="215"/>
      <c r="U7" s="215"/>
      <c r="V7" s="215"/>
      <c r="W7" s="215"/>
      <c r="X7" s="215"/>
      <c r="Y7" s="215"/>
      <c r="Z7" s="215"/>
      <c r="AA7" s="215"/>
      <c r="AB7" s="215"/>
      <c r="AC7" s="215"/>
      <c r="AD7" s="215"/>
    </row>
    <row r="8" spans="1:37" s="53" customFormat="1" ht="26.25" customHeight="1" x14ac:dyDescent="0.15">
      <c r="A8" s="243" t="s">
        <v>40</v>
      </c>
      <c r="B8" s="243"/>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H8" s="54"/>
      <c r="AI8" s="54"/>
    </row>
    <row r="9" spans="1:37" ht="9.9499999999999993" customHeight="1" x14ac:dyDescent="0.15">
      <c r="A9" s="52"/>
      <c r="B9" s="52"/>
      <c r="C9" s="52"/>
      <c r="D9" s="52"/>
      <c r="E9" s="52"/>
      <c r="F9" s="52"/>
      <c r="G9" s="52"/>
      <c r="H9" s="60"/>
      <c r="I9" s="60"/>
      <c r="J9" s="60"/>
      <c r="K9" s="60"/>
      <c r="L9" s="60"/>
      <c r="M9" s="60"/>
      <c r="N9" s="60"/>
      <c r="O9" s="60"/>
      <c r="P9" s="60"/>
      <c r="Q9" s="60"/>
      <c r="R9" s="60"/>
      <c r="S9" s="60"/>
      <c r="T9" s="60"/>
      <c r="U9" s="60"/>
      <c r="V9" s="60"/>
      <c r="W9" s="60"/>
      <c r="X9" s="60"/>
      <c r="Y9" s="60"/>
      <c r="Z9" s="60"/>
      <c r="AA9" s="60"/>
      <c r="AB9" s="60"/>
      <c r="AC9" s="60"/>
      <c r="AD9" s="60"/>
    </row>
    <row r="10" spans="1:37" ht="11.25" customHeight="1" x14ac:dyDescent="0.15">
      <c r="A10" s="194" t="s">
        <v>16</v>
      </c>
      <c r="B10" s="195"/>
      <c r="C10" s="195"/>
      <c r="D10" s="195"/>
      <c r="E10" s="195"/>
      <c r="F10" s="195"/>
      <c r="G10" s="196"/>
      <c r="H10" s="203" t="s">
        <v>2</v>
      </c>
      <c r="I10" s="204" t="s">
        <v>3</v>
      </c>
      <c r="J10" s="160"/>
      <c r="K10" s="160"/>
      <c r="L10" s="160"/>
      <c r="M10" s="160"/>
      <c r="N10" s="160"/>
      <c r="O10" s="160"/>
      <c r="P10" s="160"/>
      <c r="Q10" s="160"/>
      <c r="R10" s="160"/>
      <c r="S10" s="160"/>
      <c r="T10" s="160"/>
      <c r="U10" s="160"/>
      <c r="V10" s="160"/>
      <c r="W10" s="160"/>
      <c r="X10" s="160"/>
      <c r="Y10" s="160"/>
      <c r="Z10" s="160"/>
      <c r="AA10" s="160"/>
      <c r="AB10" s="160"/>
      <c r="AC10" s="160"/>
      <c r="AD10" s="161"/>
    </row>
    <row r="11" spans="1:37" ht="19.5" customHeight="1" x14ac:dyDescent="0.15">
      <c r="A11" s="197"/>
      <c r="B11" s="198"/>
      <c r="C11" s="198"/>
      <c r="D11" s="198"/>
      <c r="E11" s="198"/>
      <c r="F11" s="198"/>
      <c r="G11" s="199"/>
      <c r="H11" s="203"/>
      <c r="I11" s="205" t="s">
        <v>4</v>
      </c>
      <c r="J11" s="206"/>
      <c r="K11" s="206"/>
      <c r="L11" s="206"/>
      <c r="M11" s="206"/>
      <c r="N11" s="207"/>
      <c r="O11" s="205" t="s">
        <v>5</v>
      </c>
      <c r="P11" s="206"/>
      <c r="Q11" s="206"/>
      <c r="R11" s="206"/>
      <c r="S11" s="206"/>
      <c r="T11" s="206"/>
      <c r="U11" s="206"/>
      <c r="V11" s="207"/>
      <c r="W11" s="205" t="s">
        <v>6</v>
      </c>
      <c r="X11" s="206"/>
      <c r="Y11" s="206"/>
      <c r="Z11" s="206"/>
      <c r="AA11" s="206"/>
      <c r="AB11" s="206"/>
      <c r="AC11" s="207"/>
      <c r="AD11" s="216" t="s">
        <v>7</v>
      </c>
    </row>
    <row r="12" spans="1:37" ht="20.100000000000001" customHeight="1" x14ac:dyDescent="0.15">
      <c r="A12" s="200"/>
      <c r="B12" s="201"/>
      <c r="C12" s="201"/>
      <c r="D12" s="201"/>
      <c r="E12" s="201"/>
      <c r="F12" s="201"/>
      <c r="G12" s="202"/>
      <c r="H12" s="203"/>
      <c r="I12" s="63"/>
      <c r="J12" s="218" t="s">
        <v>19</v>
      </c>
      <c r="K12" s="218"/>
      <c r="L12" s="218"/>
      <c r="M12" s="64">
        <v>1</v>
      </c>
      <c r="N12" s="65" t="s">
        <v>20</v>
      </c>
      <c r="O12" s="66"/>
      <c r="P12" s="218" t="s">
        <v>19</v>
      </c>
      <c r="Q12" s="218"/>
      <c r="R12" s="218"/>
      <c r="S12" s="218"/>
      <c r="T12" s="64">
        <v>3</v>
      </c>
      <c r="U12" s="64"/>
      <c r="V12" s="65" t="s">
        <v>20</v>
      </c>
      <c r="W12" s="66"/>
      <c r="X12" s="218" t="s">
        <v>19</v>
      </c>
      <c r="Y12" s="218"/>
      <c r="Z12" s="218"/>
      <c r="AA12" s="64">
        <v>5</v>
      </c>
      <c r="AB12" s="64"/>
      <c r="AC12" s="65" t="s">
        <v>20</v>
      </c>
      <c r="AD12" s="217"/>
      <c r="AG12" s="57" t="s">
        <v>269</v>
      </c>
      <c r="AH12" s="58" t="s">
        <v>265</v>
      </c>
      <c r="AI12" s="58" t="s">
        <v>266</v>
      </c>
    </row>
    <row r="13" spans="1:37" ht="45" customHeight="1" x14ac:dyDescent="0.15">
      <c r="A13" s="56" t="s">
        <v>8</v>
      </c>
      <c r="B13" s="154" t="s">
        <v>197</v>
      </c>
      <c r="C13" s="155"/>
      <c r="D13" s="155"/>
      <c r="E13" s="155"/>
      <c r="F13" s="155"/>
      <c r="G13" s="156"/>
      <c r="H13" s="56">
        <v>2</v>
      </c>
      <c r="I13" s="1"/>
      <c r="J13" s="240" t="s">
        <v>198</v>
      </c>
      <c r="K13" s="241"/>
      <c r="L13" s="241"/>
      <c r="M13" s="241"/>
      <c r="N13" s="242"/>
      <c r="O13" s="1"/>
      <c r="P13" s="184" t="s">
        <v>199</v>
      </c>
      <c r="Q13" s="184"/>
      <c r="R13" s="184"/>
      <c r="S13" s="184"/>
      <c r="T13" s="184"/>
      <c r="U13" s="184"/>
      <c r="V13" s="185"/>
      <c r="W13" s="1" t="s">
        <v>191</v>
      </c>
      <c r="X13" s="158" t="s">
        <v>200</v>
      </c>
      <c r="Y13" s="160"/>
      <c r="Z13" s="160"/>
      <c r="AA13" s="160"/>
      <c r="AB13" s="160"/>
      <c r="AC13" s="161"/>
      <c r="AD13" s="67">
        <f>IF(AND(I13="",O13="",W13=""),"─",IF(AND(W13="",O13=""),H13,IF(W13="",H13*3,H13*5)))</f>
        <v>10</v>
      </c>
      <c r="AE13" s="68" t="s">
        <v>250</v>
      </c>
      <c r="AF13" s="59"/>
      <c r="AG13" s="59"/>
    </row>
    <row r="14" spans="1:37" ht="30" customHeight="1" x14ac:dyDescent="0.15">
      <c r="A14" s="56" t="s">
        <v>9</v>
      </c>
      <c r="B14" s="191" t="s">
        <v>201</v>
      </c>
      <c r="C14" s="191"/>
      <c r="D14" s="191"/>
      <c r="E14" s="191"/>
      <c r="F14" s="191"/>
      <c r="G14" s="191"/>
      <c r="H14" s="56">
        <v>1</v>
      </c>
      <c r="I14" s="1"/>
      <c r="J14" s="184" t="s">
        <v>202</v>
      </c>
      <c r="K14" s="184"/>
      <c r="L14" s="184"/>
      <c r="M14" s="184"/>
      <c r="N14" s="185"/>
      <c r="O14" s="1"/>
      <c r="P14" s="184" t="s">
        <v>203</v>
      </c>
      <c r="Q14" s="184"/>
      <c r="R14" s="184"/>
      <c r="S14" s="184"/>
      <c r="T14" s="184"/>
      <c r="U14" s="184"/>
      <c r="V14" s="185"/>
      <c r="W14" s="1"/>
      <c r="X14" s="184" t="s">
        <v>204</v>
      </c>
      <c r="Y14" s="184"/>
      <c r="Z14" s="184"/>
      <c r="AA14" s="184"/>
      <c r="AB14" s="184"/>
      <c r="AC14" s="185"/>
      <c r="AD14" s="67" t="str">
        <f t="shared" ref="AD14:AD25" si="0">IF(AND(I14="",O14="",W14=""),"─",IF(AND(W14="",O14=""),H14,IF(W14="",H14*3,H14*5)))</f>
        <v>─</v>
      </c>
      <c r="AE14" s="68" t="s">
        <v>251</v>
      </c>
      <c r="AF14" s="59"/>
      <c r="AG14" s="59"/>
    </row>
    <row r="15" spans="1:37" ht="45" customHeight="1" x14ac:dyDescent="0.15">
      <c r="A15" s="56" t="s">
        <v>10</v>
      </c>
      <c r="B15" s="191" t="s">
        <v>205</v>
      </c>
      <c r="C15" s="191"/>
      <c r="D15" s="191"/>
      <c r="E15" s="191"/>
      <c r="F15" s="191"/>
      <c r="G15" s="191"/>
      <c r="H15" s="56">
        <v>1</v>
      </c>
      <c r="I15" s="1"/>
      <c r="J15" s="233" t="s">
        <v>206</v>
      </c>
      <c r="K15" s="233"/>
      <c r="L15" s="233"/>
      <c r="M15" s="233"/>
      <c r="N15" s="234"/>
      <c r="O15" s="2"/>
      <c r="P15" s="233" t="s">
        <v>207</v>
      </c>
      <c r="Q15" s="233"/>
      <c r="R15" s="233"/>
      <c r="S15" s="233"/>
      <c r="T15" s="233"/>
      <c r="U15" s="233"/>
      <c r="V15" s="234"/>
      <c r="W15" s="1"/>
      <c r="X15" s="184" t="s">
        <v>208</v>
      </c>
      <c r="Y15" s="184"/>
      <c r="Z15" s="184"/>
      <c r="AA15" s="184"/>
      <c r="AB15" s="184"/>
      <c r="AC15" s="185"/>
      <c r="AD15" s="67" t="str">
        <f>IF(S2="■","",IF(AND(I15="",O15="",W15=""),"─",IF(AND(W15="",O15=""),H15,IF(W15="",H15*3,H15*5))))</f>
        <v>─</v>
      </c>
      <c r="AE15" s="68" t="s">
        <v>252</v>
      </c>
      <c r="AF15" s="59"/>
      <c r="AG15" s="59"/>
    </row>
    <row r="16" spans="1:37" ht="30" customHeight="1" x14ac:dyDescent="0.15">
      <c r="A16" s="56" t="s">
        <v>11</v>
      </c>
      <c r="B16" s="191" t="s">
        <v>209</v>
      </c>
      <c r="C16" s="191"/>
      <c r="D16" s="191"/>
      <c r="E16" s="191"/>
      <c r="F16" s="191"/>
      <c r="G16" s="191"/>
      <c r="H16" s="56">
        <v>1</v>
      </c>
      <c r="I16" s="1"/>
      <c r="J16" s="184" t="s">
        <v>210</v>
      </c>
      <c r="K16" s="184"/>
      <c r="L16" s="184"/>
      <c r="M16" s="184"/>
      <c r="N16" s="185"/>
      <c r="O16" s="1"/>
      <c r="P16" s="184" t="s">
        <v>211</v>
      </c>
      <c r="Q16" s="184"/>
      <c r="R16" s="184"/>
      <c r="S16" s="184"/>
      <c r="T16" s="184"/>
      <c r="U16" s="184"/>
      <c r="V16" s="185"/>
      <c r="W16" s="1"/>
      <c r="X16" s="184" t="s">
        <v>212</v>
      </c>
      <c r="Y16" s="184"/>
      <c r="Z16" s="184"/>
      <c r="AA16" s="184"/>
      <c r="AB16" s="184"/>
      <c r="AC16" s="185"/>
      <c r="AD16" s="67" t="str">
        <f>IF(S2="■","",IF(AND(I16="",O16="",W16=""),"─",IF(AND(W16="",O16=""),H16,IF(W16="",H16*3,H16*5))))</f>
        <v>─</v>
      </c>
      <c r="AE16" s="68" t="s">
        <v>264</v>
      </c>
      <c r="AF16" s="59"/>
      <c r="AG16" s="59"/>
    </row>
    <row r="17" spans="1:37" ht="30" customHeight="1" x14ac:dyDescent="0.15">
      <c r="A17" s="56" t="s">
        <v>12</v>
      </c>
      <c r="B17" s="191" t="s">
        <v>213</v>
      </c>
      <c r="C17" s="191"/>
      <c r="D17" s="191"/>
      <c r="E17" s="191"/>
      <c r="F17" s="191"/>
      <c r="G17" s="191"/>
      <c r="H17" s="56">
        <v>1</v>
      </c>
      <c r="I17" s="1"/>
      <c r="J17" s="240" t="s">
        <v>214</v>
      </c>
      <c r="K17" s="241"/>
      <c r="L17" s="241"/>
      <c r="M17" s="241"/>
      <c r="N17" s="242"/>
      <c r="O17" s="1"/>
      <c r="P17" s="184" t="s">
        <v>215</v>
      </c>
      <c r="Q17" s="184"/>
      <c r="R17" s="184"/>
      <c r="S17" s="184"/>
      <c r="T17" s="184"/>
      <c r="U17" s="184"/>
      <c r="V17" s="185"/>
      <c r="W17" s="69"/>
      <c r="X17" s="173"/>
      <c r="Y17" s="173"/>
      <c r="Z17" s="173"/>
      <c r="AA17" s="173"/>
      <c r="AB17" s="173"/>
      <c r="AC17" s="174"/>
      <c r="AD17" s="67" t="str">
        <f t="shared" si="0"/>
        <v>─</v>
      </c>
      <c r="AE17" s="68" t="s">
        <v>253</v>
      </c>
      <c r="AF17" s="59"/>
      <c r="AG17" s="59"/>
    </row>
    <row r="18" spans="1:37" ht="30" customHeight="1" x14ac:dyDescent="0.15">
      <c r="A18" s="56" t="s">
        <v>38</v>
      </c>
      <c r="B18" s="154" t="s">
        <v>216</v>
      </c>
      <c r="C18" s="155"/>
      <c r="D18" s="155"/>
      <c r="E18" s="155"/>
      <c r="F18" s="155"/>
      <c r="G18" s="156"/>
      <c r="H18" s="56">
        <v>1</v>
      </c>
      <c r="I18" s="1"/>
      <c r="J18" s="256" t="s">
        <v>217</v>
      </c>
      <c r="K18" s="256"/>
      <c r="L18" s="256"/>
      <c r="M18" s="256"/>
      <c r="N18" s="257"/>
      <c r="O18" s="1"/>
      <c r="P18" s="184" t="s">
        <v>218</v>
      </c>
      <c r="Q18" s="184"/>
      <c r="R18" s="184"/>
      <c r="S18" s="184"/>
      <c r="T18" s="184"/>
      <c r="U18" s="184"/>
      <c r="V18" s="185"/>
      <c r="W18" s="1"/>
      <c r="X18" s="184" t="s">
        <v>219</v>
      </c>
      <c r="Y18" s="184"/>
      <c r="Z18" s="184"/>
      <c r="AA18" s="184"/>
      <c r="AB18" s="184"/>
      <c r="AC18" s="185"/>
      <c r="AD18" s="67" t="str">
        <f t="shared" si="0"/>
        <v>─</v>
      </c>
      <c r="AE18" s="68" t="str">
        <f>IF(S2="■",AI18,AG18)</f>
        <v>評価の対象である被験機器の製造承認状況について算定すること。なお、製造販売後臨床試験の場合は、当該要素を算定しない。</v>
      </c>
      <c r="AF18" s="59"/>
      <c r="AG18" s="59" t="s">
        <v>268</v>
      </c>
      <c r="AI18" s="58" t="s">
        <v>267</v>
      </c>
      <c r="AK18" s="58"/>
    </row>
    <row r="19" spans="1:37" ht="30" customHeight="1" x14ac:dyDescent="0.15">
      <c r="A19" s="56" t="s">
        <v>46</v>
      </c>
      <c r="B19" s="191" t="s">
        <v>35</v>
      </c>
      <c r="C19" s="191"/>
      <c r="D19" s="191"/>
      <c r="E19" s="191"/>
      <c r="F19" s="191"/>
      <c r="G19" s="191"/>
      <c r="H19" s="56">
        <v>1</v>
      </c>
      <c r="I19" s="69"/>
      <c r="J19" s="173"/>
      <c r="K19" s="173"/>
      <c r="L19" s="173"/>
      <c r="M19" s="173"/>
      <c r="N19" s="174"/>
      <c r="O19" s="1"/>
      <c r="P19" s="184" t="s">
        <v>36</v>
      </c>
      <c r="Q19" s="184"/>
      <c r="R19" s="184"/>
      <c r="S19" s="184"/>
      <c r="T19" s="184"/>
      <c r="U19" s="184"/>
      <c r="V19" s="185"/>
      <c r="W19" s="1"/>
      <c r="X19" s="184" t="s">
        <v>37</v>
      </c>
      <c r="Y19" s="184"/>
      <c r="Z19" s="184"/>
      <c r="AA19" s="184"/>
      <c r="AB19" s="184"/>
      <c r="AC19" s="185"/>
      <c r="AD19" s="67" t="str">
        <f>IF(S2="■","",IF(AND(I19="",O19="",W19=""),"─",IF(AND(W19="",O19=""),H19,IF(W19="",H19*3,H19*5))))</f>
        <v>─</v>
      </c>
      <c r="AE19" s="68" t="s">
        <v>102</v>
      </c>
      <c r="AF19" s="59"/>
      <c r="AG19" s="59"/>
    </row>
    <row r="20" spans="1:37" ht="30" customHeight="1" x14ac:dyDescent="0.15">
      <c r="A20" s="56" t="s">
        <v>47</v>
      </c>
      <c r="B20" s="154" t="s">
        <v>41</v>
      </c>
      <c r="C20" s="155"/>
      <c r="D20" s="155"/>
      <c r="E20" s="155"/>
      <c r="F20" s="155"/>
      <c r="G20" s="156"/>
      <c r="H20" s="56">
        <v>1</v>
      </c>
      <c r="I20" s="69"/>
      <c r="J20" s="173"/>
      <c r="K20" s="173"/>
      <c r="L20" s="173"/>
      <c r="M20" s="173"/>
      <c r="N20" s="174"/>
      <c r="O20" s="69"/>
      <c r="P20" s="173"/>
      <c r="Q20" s="173"/>
      <c r="R20" s="173"/>
      <c r="S20" s="173"/>
      <c r="T20" s="173"/>
      <c r="U20" s="173"/>
      <c r="V20" s="174"/>
      <c r="W20" s="1"/>
      <c r="X20" s="184" t="s">
        <v>42</v>
      </c>
      <c r="Y20" s="184"/>
      <c r="Z20" s="184"/>
      <c r="AA20" s="184"/>
      <c r="AB20" s="184"/>
      <c r="AC20" s="185"/>
      <c r="AD20" s="67" t="str">
        <f>IF(AND(I20="",O20="",W20=""),"─",IF(AND(W20="",O20=""),H20,IF(W20="",H20*3,H20*5)))</f>
        <v>─</v>
      </c>
      <c r="AE20" s="68" t="s">
        <v>254</v>
      </c>
      <c r="AF20" s="59"/>
      <c r="AG20" s="59"/>
    </row>
    <row r="21" spans="1:37" ht="30" customHeight="1" x14ac:dyDescent="0.15">
      <c r="A21" s="56" t="s">
        <v>48</v>
      </c>
      <c r="B21" s="191" t="s">
        <v>17</v>
      </c>
      <c r="C21" s="191"/>
      <c r="D21" s="191"/>
      <c r="E21" s="191"/>
      <c r="F21" s="191"/>
      <c r="G21" s="191"/>
      <c r="H21" s="56">
        <v>1</v>
      </c>
      <c r="I21" s="1"/>
      <c r="J21" s="184" t="s">
        <v>26</v>
      </c>
      <c r="K21" s="184"/>
      <c r="L21" s="184"/>
      <c r="M21" s="184"/>
      <c r="N21" s="185"/>
      <c r="O21" s="1"/>
      <c r="P21" s="184" t="s">
        <v>27</v>
      </c>
      <c r="Q21" s="184"/>
      <c r="R21" s="184"/>
      <c r="S21" s="184"/>
      <c r="T21" s="184"/>
      <c r="U21" s="184"/>
      <c r="V21" s="185"/>
      <c r="W21" s="1"/>
      <c r="X21" s="184" t="s">
        <v>28</v>
      </c>
      <c r="Y21" s="184"/>
      <c r="Z21" s="184"/>
      <c r="AA21" s="184"/>
      <c r="AB21" s="184"/>
      <c r="AC21" s="185"/>
      <c r="AD21" s="67" t="str">
        <f>IF(AND(I21="",O21="",W21=""),"─",IF(AND(W21="",O21=""),H21,IF(W21="",H21*3,H21*5)))</f>
        <v>─</v>
      </c>
      <c r="AE21" s="68" t="s">
        <v>103</v>
      </c>
      <c r="AF21" s="59"/>
      <c r="AG21" s="59"/>
    </row>
    <row r="22" spans="1:37" ht="20.100000000000001" customHeight="1" x14ac:dyDescent="0.15">
      <c r="A22" s="244" t="s">
        <v>13</v>
      </c>
      <c r="B22" s="246" t="s">
        <v>49</v>
      </c>
      <c r="C22" s="247"/>
      <c r="D22" s="247"/>
      <c r="E22" s="247"/>
      <c r="F22" s="247"/>
      <c r="G22" s="248"/>
      <c r="H22" s="56">
        <v>1</v>
      </c>
      <c r="I22" s="70" t="str">
        <f>IF(O23="","",IF(O23&lt;=4,"○",""))</f>
        <v/>
      </c>
      <c r="J22" s="184" t="s">
        <v>29</v>
      </c>
      <c r="K22" s="184"/>
      <c r="L22" s="184"/>
      <c r="M22" s="184"/>
      <c r="N22" s="185"/>
      <c r="O22" s="70" t="str">
        <f>IF(O23="","",IF(AND(O23&gt;=5,O23&lt;=9),"○",""))</f>
        <v/>
      </c>
      <c r="P22" s="184" t="s">
        <v>30</v>
      </c>
      <c r="Q22" s="184"/>
      <c r="R22" s="184"/>
      <c r="S22" s="184"/>
      <c r="T22" s="184"/>
      <c r="U22" s="184"/>
      <c r="V22" s="185"/>
      <c r="W22" s="70" t="str">
        <f>IF(O23="","",IF(O23&gt;=10,"○",""))</f>
        <v/>
      </c>
      <c r="X22" s="184" t="s">
        <v>50</v>
      </c>
      <c r="Y22" s="184"/>
      <c r="Z22" s="184"/>
      <c r="AA22" s="184"/>
      <c r="AB22" s="184"/>
      <c r="AC22" s="185"/>
      <c r="AD22" s="67" t="str">
        <f t="shared" si="0"/>
        <v>─</v>
      </c>
      <c r="AE22" s="187" t="s">
        <v>255</v>
      </c>
      <c r="AF22" s="59"/>
      <c r="AG22" s="59"/>
    </row>
    <row r="23" spans="1:37" ht="30" customHeight="1" x14ac:dyDescent="0.15">
      <c r="A23" s="245"/>
      <c r="B23" s="249"/>
      <c r="C23" s="235"/>
      <c r="D23" s="235"/>
      <c r="E23" s="235"/>
      <c r="F23" s="235"/>
      <c r="G23" s="250"/>
      <c r="H23" s="157" t="s">
        <v>77</v>
      </c>
      <c r="I23" s="158"/>
      <c r="J23" s="158"/>
      <c r="K23" s="158"/>
      <c r="L23" s="158"/>
      <c r="M23" s="158"/>
      <c r="N23" s="208"/>
      <c r="O23" s="1"/>
      <c r="P23" s="251" t="s">
        <v>76</v>
      </c>
      <c r="Q23" s="251"/>
      <c r="R23" s="251"/>
      <c r="S23" s="251"/>
      <c r="T23" s="251"/>
      <c r="U23" s="251"/>
      <c r="V23" s="252"/>
      <c r="W23" s="253" t="s">
        <v>75</v>
      </c>
      <c r="X23" s="254"/>
      <c r="Y23" s="254"/>
      <c r="Z23" s="254"/>
      <c r="AA23" s="254"/>
      <c r="AB23" s="254"/>
      <c r="AC23" s="255"/>
      <c r="AD23" s="67">
        <f>IF(O23="",0,IF(O23&lt;12,0,3*ROUNDUP((O23-12)/3,0)))</f>
        <v>0</v>
      </c>
      <c r="AE23" s="188"/>
      <c r="AF23" s="59"/>
      <c r="AG23" s="59"/>
    </row>
    <row r="24" spans="1:37" ht="30" customHeight="1" x14ac:dyDescent="0.15">
      <c r="A24" s="56" t="s">
        <v>220</v>
      </c>
      <c r="B24" s="191" t="s">
        <v>71</v>
      </c>
      <c r="C24" s="191"/>
      <c r="D24" s="191"/>
      <c r="E24" s="191"/>
      <c r="F24" s="191"/>
      <c r="G24" s="191"/>
      <c r="H24" s="56">
        <v>1</v>
      </c>
      <c r="I24" s="1"/>
      <c r="J24" s="184" t="s">
        <v>68</v>
      </c>
      <c r="K24" s="184"/>
      <c r="L24" s="184"/>
      <c r="M24" s="184"/>
      <c r="N24" s="185"/>
      <c r="O24" s="1"/>
      <c r="P24" s="184" t="s">
        <v>69</v>
      </c>
      <c r="Q24" s="184"/>
      <c r="R24" s="184"/>
      <c r="S24" s="184"/>
      <c r="T24" s="184"/>
      <c r="U24" s="184"/>
      <c r="V24" s="185"/>
      <c r="W24" s="1"/>
      <c r="X24" s="184" t="s">
        <v>70</v>
      </c>
      <c r="Y24" s="184"/>
      <c r="Z24" s="184"/>
      <c r="AA24" s="184"/>
      <c r="AB24" s="184"/>
      <c r="AC24" s="185"/>
      <c r="AD24" s="67" t="str">
        <f>IF(L42&lt;&gt;"",H24*5+N42,IF(AND(I24="",O24="",W24=""),"─",IF(AND(W24="",O24=""),H24,IF(W24="",H24*3,H24*5))))</f>
        <v>─</v>
      </c>
      <c r="AE24" s="68" t="s">
        <v>256</v>
      </c>
      <c r="AF24" s="59"/>
      <c r="AG24" s="59"/>
    </row>
    <row r="25" spans="1:37" ht="30" customHeight="1" x14ac:dyDescent="0.15">
      <c r="A25" s="56" t="s">
        <v>221</v>
      </c>
      <c r="B25" s="154" t="s">
        <v>43</v>
      </c>
      <c r="C25" s="155"/>
      <c r="D25" s="155"/>
      <c r="E25" s="155"/>
      <c r="F25" s="155"/>
      <c r="G25" s="156"/>
      <c r="H25" s="56">
        <v>1</v>
      </c>
      <c r="I25" s="1"/>
      <c r="J25" s="184" t="s">
        <v>29</v>
      </c>
      <c r="K25" s="184"/>
      <c r="L25" s="184"/>
      <c r="M25" s="184"/>
      <c r="N25" s="185"/>
      <c r="O25" s="1"/>
      <c r="P25" s="184" t="s">
        <v>30</v>
      </c>
      <c r="Q25" s="184"/>
      <c r="R25" s="184"/>
      <c r="S25" s="184"/>
      <c r="T25" s="184"/>
      <c r="U25" s="184"/>
      <c r="V25" s="185"/>
      <c r="W25" s="1"/>
      <c r="X25" s="184" t="s">
        <v>44</v>
      </c>
      <c r="Y25" s="184"/>
      <c r="Z25" s="184"/>
      <c r="AA25" s="184"/>
      <c r="AB25" s="184"/>
      <c r="AC25" s="185"/>
      <c r="AD25" s="67" t="str">
        <f t="shared" si="0"/>
        <v>─</v>
      </c>
      <c r="AE25" s="68" t="s">
        <v>257</v>
      </c>
      <c r="AF25" s="59"/>
      <c r="AG25" s="59"/>
    </row>
    <row r="26" spans="1:37" ht="45" customHeight="1" x14ac:dyDescent="0.15">
      <c r="A26" s="56" t="s">
        <v>14</v>
      </c>
      <c r="B26" s="186" t="s">
        <v>45</v>
      </c>
      <c r="C26" s="186"/>
      <c r="D26" s="186"/>
      <c r="E26" s="186"/>
      <c r="F26" s="186"/>
      <c r="G26" s="186"/>
      <c r="H26" s="56">
        <v>1</v>
      </c>
      <c r="I26" s="1"/>
      <c r="J26" s="184" t="s">
        <v>31</v>
      </c>
      <c r="K26" s="184"/>
      <c r="L26" s="184"/>
      <c r="M26" s="184"/>
      <c r="N26" s="185"/>
      <c r="O26" s="1"/>
      <c r="P26" s="184" t="s">
        <v>32</v>
      </c>
      <c r="Q26" s="184"/>
      <c r="R26" s="184"/>
      <c r="S26" s="184"/>
      <c r="T26" s="184"/>
      <c r="U26" s="184"/>
      <c r="V26" s="185"/>
      <c r="W26" s="1"/>
      <c r="X26" s="184" t="s">
        <v>33</v>
      </c>
      <c r="Y26" s="184"/>
      <c r="Z26" s="184"/>
      <c r="AA26" s="184"/>
      <c r="AB26" s="184"/>
      <c r="AC26" s="185"/>
      <c r="AD26" s="67" t="str">
        <f>IF(AND(I26="",O26="",W26=""),"─",IF(AND(W26="",O26=""),H26,IF(W26="",H26*3,H26*5)))</f>
        <v>─</v>
      </c>
      <c r="AE26" s="68" t="s">
        <v>258</v>
      </c>
      <c r="AF26" s="59"/>
      <c r="AG26" s="59"/>
    </row>
    <row r="27" spans="1:37" ht="30" customHeight="1" x14ac:dyDescent="0.15">
      <c r="A27" s="56" t="s">
        <v>183</v>
      </c>
      <c r="B27" s="191" t="s">
        <v>95</v>
      </c>
      <c r="C27" s="191"/>
      <c r="D27" s="191"/>
      <c r="E27" s="191"/>
      <c r="F27" s="191"/>
      <c r="G27" s="191"/>
      <c r="H27" s="56">
        <v>1</v>
      </c>
      <c r="I27" s="192" t="s">
        <v>223</v>
      </c>
      <c r="J27" s="193"/>
      <c r="K27" s="193"/>
      <c r="L27" s="193"/>
      <c r="M27" s="193"/>
      <c r="N27" s="193"/>
      <c r="O27" s="193"/>
      <c r="P27" s="193"/>
      <c r="Q27" s="193"/>
      <c r="R27" s="193"/>
      <c r="S27" s="193"/>
      <c r="T27" s="159"/>
      <c r="U27" s="159"/>
      <c r="V27" s="189" t="s">
        <v>21</v>
      </c>
      <c r="W27" s="189"/>
      <c r="X27" s="189"/>
      <c r="Y27" s="189"/>
      <c r="Z27" s="189"/>
      <c r="AA27" s="189"/>
      <c r="AB27" s="189"/>
      <c r="AC27" s="190"/>
      <c r="AD27" s="67" t="str">
        <f>IF(T27="","─",T27*H27)</f>
        <v>─</v>
      </c>
      <c r="AE27" s="68" t="s">
        <v>259</v>
      </c>
      <c r="AF27" s="59"/>
      <c r="AG27" s="59"/>
    </row>
    <row r="28" spans="1:37" ht="30" customHeight="1" x14ac:dyDescent="0.15">
      <c r="A28" s="56" t="s">
        <v>222</v>
      </c>
      <c r="B28" s="191" t="s">
        <v>18</v>
      </c>
      <c r="C28" s="191"/>
      <c r="D28" s="191"/>
      <c r="E28" s="191"/>
      <c r="F28" s="191"/>
      <c r="G28" s="191"/>
      <c r="H28" s="56">
        <v>1</v>
      </c>
      <c r="I28" s="192" t="s">
        <v>224</v>
      </c>
      <c r="J28" s="193"/>
      <c r="K28" s="193"/>
      <c r="L28" s="193"/>
      <c r="M28" s="193"/>
      <c r="N28" s="193"/>
      <c r="O28" s="193"/>
      <c r="P28" s="193"/>
      <c r="Q28" s="193"/>
      <c r="R28" s="193"/>
      <c r="S28" s="193"/>
      <c r="T28" s="159"/>
      <c r="U28" s="159"/>
      <c r="V28" s="189" t="s">
        <v>21</v>
      </c>
      <c r="W28" s="189"/>
      <c r="X28" s="189"/>
      <c r="Y28" s="189"/>
      <c r="Z28" s="189"/>
      <c r="AA28" s="189"/>
      <c r="AB28" s="189"/>
      <c r="AC28" s="190"/>
      <c r="AD28" s="67" t="str">
        <f>IF(T28="","─",T28*H28)</f>
        <v>─</v>
      </c>
      <c r="AE28" s="68" t="s">
        <v>260</v>
      </c>
      <c r="AF28" s="59"/>
      <c r="AG28" s="59"/>
    </row>
    <row r="29" spans="1:37" ht="30" customHeight="1" x14ac:dyDescent="0.15">
      <c r="A29" s="56" t="s">
        <v>65</v>
      </c>
      <c r="B29" s="191" t="s">
        <v>15</v>
      </c>
      <c r="C29" s="191"/>
      <c r="D29" s="191"/>
      <c r="E29" s="191"/>
      <c r="F29" s="191"/>
      <c r="G29" s="191"/>
      <c r="H29" s="56">
        <v>1</v>
      </c>
      <c r="I29" s="192" t="s">
        <v>224</v>
      </c>
      <c r="J29" s="193"/>
      <c r="K29" s="193"/>
      <c r="L29" s="193"/>
      <c r="M29" s="193"/>
      <c r="N29" s="193"/>
      <c r="O29" s="193"/>
      <c r="P29" s="193"/>
      <c r="Q29" s="193"/>
      <c r="R29" s="193"/>
      <c r="S29" s="193"/>
      <c r="T29" s="159"/>
      <c r="U29" s="159"/>
      <c r="V29" s="189" t="s">
        <v>21</v>
      </c>
      <c r="W29" s="189"/>
      <c r="X29" s="189"/>
      <c r="Y29" s="189"/>
      <c r="Z29" s="189"/>
      <c r="AA29" s="189"/>
      <c r="AB29" s="189"/>
      <c r="AC29" s="190"/>
      <c r="AD29" s="67" t="str">
        <f>IF(T29="","─",T29*H29)</f>
        <v>─</v>
      </c>
      <c r="AE29" s="68" t="s">
        <v>261</v>
      </c>
      <c r="AF29" s="59"/>
      <c r="AG29" s="59"/>
    </row>
    <row r="30" spans="1:37" ht="30" customHeight="1" x14ac:dyDescent="0.15">
      <c r="A30" s="56" t="s">
        <v>66</v>
      </c>
      <c r="B30" s="154" t="s">
        <v>94</v>
      </c>
      <c r="C30" s="155"/>
      <c r="D30" s="155"/>
      <c r="E30" s="155"/>
      <c r="F30" s="155"/>
      <c r="G30" s="156"/>
      <c r="H30" s="56">
        <v>1</v>
      </c>
      <c r="I30" s="1"/>
      <c r="J30" s="180" t="s">
        <v>72</v>
      </c>
      <c r="K30" s="180"/>
      <c r="L30" s="180"/>
      <c r="M30" s="180"/>
      <c r="N30" s="181"/>
      <c r="O30" s="72"/>
      <c r="P30" s="178"/>
      <c r="Q30" s="178"/>
      <c r="R30" s="178"/>
      <c r="S30" s="178"/>
      <c r="T30" s="178"/>
      <c r="U30" s="178"/>
      <c r="V30" s="179"/>
      <c r="W30" s="73"/>
      <c r="X30" s="178"/>
      <c r="Y30" s="178"/>
      <c r="Z30" s="178"/>
      <c r="AA30" s="178"/>
      <c r="AB30" s="178"/>
      <c r="AC30" s="179"/>
      <c r="AD30" s="67" t="str">
        <f>IF(AND(I30="",O30="",W30=""),"─",IF(AND(W30="",O30=""),H30,IF(W30="",H30*3,H30*5)))</f>
        <v>─</v>
      </c>
      <c r="AE30" s="68" t="s">
        <v>262</v>
      </c>
      <c r="AF30" s="59"/>
      <c r="AG30" s="59"/>
    </row>
    <row r="31" spans="1:37" ht="30" customHeight="1" x14ac:dyDescent="0.15">
      <c r="A31" s="56" t="s">
        <v>249</v>
      </c>
      <c r="B31" s="154" t="s">
        <v>78</v>
      </c>
      <c r="C31" s="155"/>
      <c r="D31" s="155"/>
      <c r="E31" s="155"/>
      <c r="F31" s="155"/>
      <c r="G31" s="156"/>
      <c r="H31" s="56">
        <v>1</v>
      </c>
      <c r="I31" s="1"/>
      <c r="J31" s="180" t="s">
        <v>79</v>
      </c>
      <c r="K31" s="180"/>
      <c r="L31" s="180"/>
      <c r="M31" s="180"/>
      <c r="N31" s="181"/>
      <c r="O31" s="72"/>
      <c r="P31" s="178"/>
      <c r="Q31" s="178"/>
      <c r="R31" s="178"/>
      <c r="S31" s="178"/>
      <c r="T31" s="178"/>
      <c r="U31" s="178"/>
      <c r="V31" s="179"/>
      <c r="W31" s="73"/>
      <c r="X31" s="178"/>
      <c r="Y31" s="178"/>
      <c r="Z31" s="178"/>
      <c r="AA31" s="178"/>
      <c r="AB31" s="178"/>
      <c r="AC31" s="179"/>
      <c r="AD31" s="67" t="str">
        <f>IF(AND(I31="",O31="",W31=""),"─",IF(AND(W31="",O31=""),H31,IF(W31="",H31*3,H31*5)))</f>
        <v>─</v>
      </c>
      <c r="AE31" s="68" t="s">
        <v>104</v>
      </c>
      <c r="AF31" s="59"/>
      <c r="AG31" s="59"/>
    </row>
    <row r="32" spans="1:37" ht="30" customHeight="1" x14ac:dyDescent="0.15">
      <c r="A32" s="56" t="s">
        <v>67</v>
      </c>
      <c r="B32" s="154" t="s">
        <v>90</v>
      </c>
      <c r="C32" s="155"/>
      <c r="D32" s="155"/>
      <c r="E32" s="155"/>
      <c r="F32" s="155"/>
      <c r="G32" s="156"/>
      <c r="H32" s="56">
        <v>1</v>
      </c>
      <c r="I32" s="72"/>
      <c r="J32" s="178"/>
      <c r="K32" s="178"/>
      <c r="L32" s="178"/>
      <c r="M32" s="178"/>
      <c r="N32" s="179"/>
      <c r="O32" s="1"/>
      <c r="P32" s="180" t="s">
        <v>72</v>
      </c>
      <c r="Q32" s="180"/>
      <c r="R32" s="180"/>
      <c r="S32" s="180"/>
      <c r="T32" s="180"/>
      <c r="U32" s="180"/>
      <c r="V32" s="181"/>
      <c r="W32" s="72"/>
      <c r="X32" s="182"/>
      <c r="Y32" s="182"/>
      <c r="Z32" s="182"/>
      <c r="AA32" s="182"/>
      <c r="AB32" s="182"/>
      <c r="AC32" s="183"/>
      <c r="AD32" s="67" t="str">
        <f>IF(AND(I32="",O32="",W32=""),"─",IF(AND(W32="",O32=""),H32,IF(W32="",H32*3,H32*5)))</f>
        <v>─</v>
      </c>
      <c r="AE32" s="68" t="s">
        <v>105</v>
      </c>
      <c r="AF32" s="68"/>
      <c r="AG32" s="68"/>
      <c r="AH32" s="68"/>
    </row>
    <row r="33" spans="1:35" ht="30" customHeight="1" x14ac:dyDescent="0.15">
      <c r="A33" s="62" t="s">
        <v>225</v>
      </c>
      <c r="B33" s="154" t="s">
        <v>226</v>
      </c>
      <c r="C33" s="155"/>
      <c r="D33" s="155"/>
      <c r="E33" s="155"/>
      <c r="F33" s="155"/>
      <c r="G33" s="156"/>
      <c r="H33" s="56">
        <v>10</v>
      </c>
      <c r="I33" s="1"/>
      <c r="J33" s="173"/>
      <c r="K33" s="173"/>
      <c r="L33" s="173"/>
      <c r="M33" s="173"/>
      <c r="N33" s="174"/>
      <c r="O33" s="1"/>
      <c r="P33" s="184" t="s">
        <v>227</v>
      </c>
      <c r="Q33" s="184"/>
      <c r="R33" s="184"/>
      <c r="S33" s="184"/>
      <c r="T33" s="184"/>
      <c r="U33" s="184"/>
      <c r="V33" s="185"/>
      <c r="W33" s="1"/>
      <c r="X33" s="184" t="s">
        <v>228</v>
      </c>
      <c r="Y33" s="184"/>
      <c r="Z33" s="184"/>
      <c r="AA33" s="184"/>
      <c r="AB33" s="184"/>
      <c r="AC33" s="185"/>
      <c r="AD33" s="67" t="str">
        <f t="shared" ref="AD33:AD37" si="1">IF(AND(I33="",O33="",W33=""),"─",IF(AND(W33="",O33=""),H33,IF(W33="",H33*3,H33*5)))</f>
        <v>─</v>
      </c>
      <c r="AE33" s="68" t="s">
        <v>229</v>
      </c>
      <c r="AF33" s="59"/>
      <c r="AG33" s="59"/>
    </row>
    <row r="34" spans="1:35" ht="30" customHeight="1" x14ac:dyDescent="0.15">
      <c r="A34" s="62" t="s">
        <v>80</v>
      </c>
      <c r="B34" s="186" t="s">
        <v>230</v>
      </c>
      <c r="C34" s="186"/>
      <c r="D34" s="186"/>
      <c r="E34" s="186"/>
      <c r="F34" s="186"/>
      <c r="G34" s="186"/>
      <c r="H34" s="56">
        <v>5</v>
      </c>
      <c r="I34" s="1"/>
      <c r="J34" s="184" t="s">
        <v>231</v>
      </c>
      <c r="K34" s="184"/>
      <c r="L34" s="184"/>
      <c r="M34" s="184"/>
      <c r="N34" s="185"/>
      <c r="O34" s="1"/>
      <c r="P34" s="184" t="s">
        <v>232</v>
      </c>
      <c r="Q34" s="184"/>
      <c r="R34" s="184"/>
      <c r="S34" s="184"/>
      <c r="T34" s="184"/>
      <c r="U34" s="184"/>
      <c r="V34" s="185"/>
      <c r="W34" s="1"/>
      <c r="X34" s="184" t="s">
        <v>233</v>
      </c>
      <c r="Y34" s="184"/>
      <c r="Z34" s="184"/>
      <c r="AA34" s="184"/>
      <c r="AB34" s="184"/>
      <c r="AC34" s="185"/>
      <c r="AD34" s="67" t="str">
        <f t="shared" si="1"/>
        <v>─</v>
      </c>
      <c r="AE34" s="68" t="s">
        <v>234</v>
      </c>
      <c r="AF34" s="59"/>
      <c r="AG34" s="59"/>
    </row>
    <row r="35" spans="1:35" ht="30" customHeight="1" x14ac:dyDescent="0.15">
      <c r="A35" s="56" t="s">
        <v>81</v>
      </c>
      <c r="B35" s="154" t="s">
        <v>235</v>
      </c>
      <c r="C35" s="155"/>
      <c r="D35" s="155"/>
      <c r="E35" s="155"/>
      <c r="F35" s="155"/>
      <c r="G35" s="156"/>
      <c r="H35" s="56">
        <v>1</v>
      </c>
      <c r="I35" s="1"/>
      <c r="J35" s="170" t="s">
        <v>72</v>
      </c>
      <c r="K35" s="171"/>
      <c r="L35" s="171"/>
      <c r="M35" s="171"/>
      <c r="N35" s="172"/>
      <c r="O35" s="69"/>
      <c r="P35" s="173"/>
      <c r="Q35" s="173"/>
      <c r="R35" s="173"/>
      <c r="S35" s="173"/>
      <c r="T35" s="173"/>
      <c r="U35" s="173"/>
      <c r="V35" s="174"/>
      <c r="W35" s="69"/>
      <c r="X35" s="175"/>
      <c r="Y35" s="176"/>
      <c r="Z35" s="176"/>
      <c r="AA35" s="176"/>
      <c r="AB35" s="176"/>
      <c r="AC35" s="177"/>
      <c r="AD35" s="67" t="str">
        <f>IF(S7="■","",IF(AND(I35="",O35="",W35=""),"─",IF(AND(W35="",O35=""),H35,IF(W35="",H35*3,H35*5))))</f>
        <v>─</v>
      </c>
      <c r="AE35" s="68" t="str">
        <f>IF(S2="■",AI35,AG35)</f>
        <v>被験機器を客観的に評価するため対照となる医療機器を使用する場合に算定すること。</v>
      </c>
      <c r="AF35" s="59"/>
      <c r="AG35" s="74" t="s">
        <v>236</v>
      </c>
      <c r="AI35" s="58" t="s">
        <v>157</v>
      </c>
    </row>
    <row r="36" spans="1:35" ht="30" customHeight="1" x14ac:dyDescent="0.15">
      <c r="A36" s="75" t="s">
        <v>237</v>
      </c>
      <c r="B36" s="154" t="s">
        <v>238</v>
      </c>
      <c r="C36" s="155"/>
      <c r="D36" s="155"/>
      <c r="E36" s="155"/>
      <c r="F36" s="155"/>
      <c r="G36" s="156"/>
      <c r="H36" s="56">
        <v>1</v>
      </c>
      <c r="I36" s="72"/>
      <c r="J36" s="178"/>
      <c r="K36" s="178"/>
      <c r="L36" s="178"/>
      <c r="M36" s="178"/>
      <c r="N36" s="179"/>
      <c r="O36" s="1"/>
      <c r="P36" s="180" t="s">
        <v>239</v>
      </c>
      <c r="Q36" s="180"/>
      <c r="R36" s="180"/>
      <c r="S36" s="180"/>
      <c r="T36" s="180"/>
      <c r="U36" s="180"/>
      <c r="V36" s="181"/>
      <c r="W36" s="72"/>
      <c r="X36" s="182"/>
      <c r="Y36" s="182"/>
      <c r="Z36" s="182"/>
      <c r="AA36" s="182"/>
      <c r="AB36" s="182"/>
      <c r="AC36" s="183"/>
      <c r="AD36" s="67" t="str">
        <f t="shared" si="1"/>
        <v>─</v>
      </c>
      <c r="AE36" s="68" t="s">
        <v>240</v>
      </c>
      <c r="AF36" s="59"/>
      <c r="AG36" s="59"/>
    </row>
    <row r="37" spans="1:35" ht="30" customHeight="1" x14ac:dyDescent="0.15">
      <c r="A37" s="75" t="s">
        <v>241</v>
      </c>
      <c r="B37" s="154" t="s">
        <v>242</v>
      </c>
      <c r="C37" s="155"/>
      <c r="D37" s="155"/>
      <c r="E37" s="155"/>
      <c r="F37" s="155"/>
      <c r="G37" s="156"/>
      <c r="H37" s="56">
        <v>1</v>
      </c>
      <c r="I37" s="1" t="s">
        <v>191</v>
      </c>
      <c r="J37" s="184" t="s">
        <v>68</v>
      </c>
      <c r="K37" s="184"/>
      <c r="L37" s="184"/>
      <c r="M37" s="184"/>
      <c r="N37" s="185"/>
      <c r="O37" s="1"/>
      <c r="P37" s="184" t="s">
        <v>69</v>
      </c>
      <c r="Q37" s="184"/>
      <c r="R37" s="184"/>
      <c r="S37" s="184"/>
      <c r="T37" s="184"/>
      <c r="U37" s="184"/>
      <c r="V37" s="185"/>
      <c r="W37" s="1"/>
      <c r="X37" s="184" t="s">
        <v>70</v>
      </c>
      <c r="Y37" s="184"/>
      <c r="Z37" s="184"/>
      <c r="AA37" s="184"/>
      <c r="AB37" s="184"/>
      <c r="AC37" s="185"/>
      <c r="AD37" s="67">
        <f t="shared" si="1"/>
        <v>1</v>
      </c>
      <c r="AE37" s="68" t="s">
        <v>243</v>
      </c>
      <c r="AF37" s="59"/>
      <c r="AG37" s="59"/>
    </row>
    <row r="38" spans="1:35" ht="30" customHeight="1" x14ac:dyDescent="0.15">
      <c r="A38" s="75" t="s">
        <v>244</v>
      </c>
      <c r="B38" s="154" t="s">
        <v>245</v>
      </c>
      <c r="C38" s="155"/>
      <c r="D38" s="155"/>
      <c r="E38" s="155"/>
      <c r="F38" s="155"/>
      <c r="G38" s="156"/>
      <c r="H38" s="55">
        <v>1</v>
      </c>
      <c r="I38" s="157"/>
      <c r="J38" s="158"/>
      <c r="K38" s="158"/>
      <c r="L38" s="158"/>
      <c r="M38" s="158"/>
      <c r="N38" s="158"/>
      <c r="O38" s="158"/>
      <c r="P38" s="159"/>
      <c r="Q38" s="159"/>
      <c r="R38" s="76"/>
      <c r="S38" s="71" t="s">
        <v>101</v>
      </c>
      <c r="T38" s="160"/>
      <c r="U38" s="160"/>
      <c r="V38" s="160"/>
      <c r="W38" s="160"/>
      <c r="X38" s="160"/>
      <c r="Y38" s="160"/>
      <c r="Z38" s="160"/>
      <c r="AA38" s="160"/>
      <c r="AB38" s="160"/>
      <c r="AC38" s="161"/>
      <c r="AD38" s="67" t="str">
        <f>IF(P38="","─",H38*P38)</f>
        <v>─</v>
      </c>
      <c r="AE38" s="68" t="s">
        <v>246</v>
      </c>
      <c r="AF38" s="59"/>
      <c r="AG38" s="59"/>
    </row>
    <row r="39" spans="1:35" ht="30" customHeight="1" x14ac:dyDescent="0.15">
      <c r="A39" s="162" t="s">
        <v>25</v>
      </c>
      <c r="B39" s="162"/>
      <c r="C39" s="162"/>
      <c r="D39" s="162"/>
      <c r="E39" s="162"/>
      <c r="F39" s="162"/>
      <c r="G39" s="162"/>
      <c r="H39" s="163" t="s">
        <v>247</v>
      </c>
      <c r="I39" s="164"/>
      <c r="J39" s="164"/>
      <c r="K39" s="164"/>
      <c r="L39" s="164"/>
      <c r="M39" s="164"/>
      <c r="N39" s="165">
        <f>SUM(AD13:AD32)</f>
        <v>10</v>
      </c>
      <c r="O39" s="165"/>
      <c r="P39" s="166" t="s">
        <v>20</v>
      </c>
      <c r="Q39" s="167"/>
      <c r="R39" s="168"/>
      <c r="S39" s="169" t="s">
        <v>248</v>
      </c>
      <c r="T39" s="169"/>
      <c r="U39" s="169"/>
      <c r="V39" s="169"/>
      <c r="W39" s="169"/>
      <c r="X39" s="169"/>
      <c r="Y39" s="169"/>
      <c r="Z39" s="169"/>
      <c r="AA39" s="165">
        <f>SUM(AD33:AD38)</f>
        <v>1</v>
      </c>
      <c r="AB39" s="165"/>
      <c r="AC39" s="78" t="s">
        <v>20</v>
      </c>
      <c r="AD39" s="67">
        <f>N39+AA39</f>
        <v>11</v>
      </c>
      <c r="AE39" s="68"/>
      <c r="AF39" s="59"/>
      <c r="AG39" s="59"/>
    </row>
    <row r="41" spans="1:35" ht="20.100000000000001" hidden="1" customHeight="1" x14ac:dyDescent="0.15">
      <c r="A41" s="79"/>
      <c r="AH41" s="80"/>
    </row>
    <row r="42" spans="1:35" ht="20.100000000000001" hidden="1" customHeight="1" x14ac:dyDescent="0.15">
      <c r="A42" s="58"/>
      <c r="C42" s="43" t="s">
        <v>83</v>
      </c>
    </row>
  </sheetData>
  <sheetProtection sheet="1" objects="1" scenarios="1" formatCells="0" formatRows="0"/>
  <customSheetViews>
    <customSheetView guid="{55E56F26-4B40-4110-8016-275979CB7E24}" showPageBreaks="1" fitToPage="1" printArea="1" hiddenRows="1" view="pageBreakPreview" topLeftCell="A31">
      <selection activeCell="T38" sqref="T38:U38"/>
      <pageMargins left="0.23622047244094491" right="0.23622047244094491" top="0.55118110236220474" bottom="0.55118110236220474" header="0.31496062992125984" footer="0.31496062992125984"/>
      <printOptions horizontalCentered="1"/>
      <pageSetup paperSize="9" scale="78" orientation="portrait" r:id="rId1"/>
      <headerFooter alignWithMargins="0"/>
    </customSheetView>
  </customSheetViews>
  <mergeCells count="141">
    <mergeCell ref="T28:U28"/>
    <mergeCell ref="T29:U29"/>
    <mergeCell ref="V28:AC28"/>
    <mergeCell ref="V27:AC27"/>
    <mergeCell ref="B19:G19"/>
    <mergeCell ref="J19:N19"/>
    <mergeCell ref="P19:V19"/>
    <mergeCell ref="X19:AC19"/>
    <mergeCell ref="B20:G20"/>
    <mergeCell ref="J20:N20"/>
    <mergeCell ref="P20:V20"/>
    <mergeCell ref="X20:AC20"/>
    <mergeCell ref="I29:S29"/>
    <mergeCell ref="B16:G16"/>
    <mergeCell ref="J16:N16"/>
    <mergeCell ref="P16:V16"/>
    <mergeCell ref="X16:AC16"/>
    <mergeCell ref="B17:G17"/>
    <mergeCell ref="J17:N17"/>
    <mergeCell ref="P17:V17"/>
    <mergeCell ref="X17:AC17"/>
    <mergeCell ref="A22:A23"/>
    <mergeCell ref="B22:G23"/>
    <mergeCell ref="J22:N22"/>
    <mergeCell ref="P22:V22"/>
    <mergeCell ref="X22:AC22"/>
    <mergeCell ref="H23:N23"/>
    <mergeCell ref="P23:V23"/>
    <mergeCell ref="W23:AC23"/>
    <mergeCell ref="B18:G18"/>
    <mergeCell ref="J18:N18"/>
    <mergeCell ref="P18:V18"/>
    <mergeCell ref="X18:AC18"/>
    <mergeCell ref="L1:N1"/>
    <mergeCell ref="O1:AD1"/>
    <mergeCell ref="L2:N3"/>
    <mergeCell ref="P2:R2"/>
    <mergeCell ref="T2:W2"/>
    <mergeCell ref="Y2:AD2"/>
    <mergeCell ref="P3:AD3"/>
    <mergeCell ref="B15:G15"/>
    <mergeCell ref="J15:N15"/>
    <mergeCell ref="P15:V15"/>
    <mergeCell ref="X15:AC15"/>
    <mergeCell ref="A5:AD5"/>
    <mergeCell ref="A4:M4"/>
    <mergeCell ref="R4:T4"/>
    <mergeCell ref="V4:Y4"/>
    <mergeCell ref="Z4:AA4"/>
    <mergeCell ref="AB4:AD4"/>
    <mergeCell ref="J13:N13"/>
    <mergeCell ref="P13:V13"/>
    <mergeCell ref="X13:AC13"/>
    <mergeCell ref="A8:AD8"/>
    <mergeCell ref="B14:G14"/>
    <mergeCell ref="J14:N14"/>
    <mergeCell ref="P14:V14"/>
    <mergeCell ref="X14:AC14"/>
    <mergeCell ref="A10:G12"/>
    <mergeCell ref="H10:H12"/>
    <mergeCell ref="I10:AD10"/>
    <mergeCell ref="I11:N11"/>
    <mergeCell ref="A6:G6"/>
    <mergeCell ref="H6:N6"/>
    <mergeCell ref="O6:V6"/>
    <mergeCell ref="W6:AD6"/>
    <mergeCell ref="A7:G7"/>
    <mergeCell ref="H7:AD7"/>
    <mergeCell ref="O11:V11"/>
    <mergeCell ref="W11:AC11"/>
    <mergeCell ref="AD11:AD12"/>
    <mergeCell ref="J12:L12"/>
    <mergeCell ref="P12:S12"/>
    <mergeCell ref="X12:Z12"/>
    <mergeCell ref="B13:G13"/>
    <mergeCell ref="AE22:AE23"/>
    <mergeCell ref="V29:AC29"/>
    <mergeCell ref="P24:V24"/>
    <mergeCell ref="X24:AC24"/>
    <mergeCell ref="J25:N25"/>
    <mergeCell ref="P25:V25"/>
    <mergeCell ref="B21:G21"/>
    <mergeCell ref="J21:N21"/>
    <mergeCell ref="P21:V21"/>
    <mergeCell ref="X21:AC21"/>
    <mergeCell ref="I27:S27"/>
    <mergeCell ref="B27:G27"/>
    <mergeCell ref="B28:G28"/>
    <mergeCell ref="B29:G29"/>
    <mergeCell ref="B25:G25"/>
    <mergeCell ref="I28:S28"/>
    <mergeCell ref="X25:AC25"/>
    <mergeCell ref="B26:G26"/>
    <mergeCell ref="J26:N26"/>
    <mergeCell ref="P26:V26"/>
    <mergeCell ref="X26:AC26"/>
    <mergeCell ref="B24:G24"/>
    <mergeCell ref="J24:N24"/>
    <mergeCell ref="T27:U27"/>
    <mergeCell ref="B33:G33"/>
    <mergeCell ref="J33:N33"/>
    <mergeCell ref="P33:V33"/>
    <mergeCell ref="X33:AC33"/>
    <mergeCell ref="B34:G34"/>
    <mergeCell ref="J34:N34"/>
    <mergeCell ref="P34:V34"/>
    <mergeCell ref="X34:AC34"/>
    <mergeCell ref="X30:AC30"/>
    <mergeCell ref="B32:G32"/>
    <mergeCell ref="J32:N32"/>
    <mergeCell ref="P32:V32"/>
    <mergeCell ref="X32:AC32"/>
    <mergeCell ref="B31:G31"/>
    <mergeCell ref="J31:N31"/>
    <mergeCell ref="P31:V31"/>
    <mergeCell ref="X31:AC31"/>
    <mergeCell ref="B30:G30"/>
    <mergeCell ref="J30:N30"/>
    <mergeCell ref="P30:V30"/>
    <mergeCell ref="B35:G35"/>
    <mergeCell ref="J35:N35"/>
    <mergeCell ref="P35:V35"/>
    <mergeCell ref="X35:AC35"/>
    <mergeCell ref="B36:G36"/>
    <mergeCell ref="J36:N36"/>
    <mergeCell ref="P36:V36"/>
    <mergeCell ref="X36:AC36"/>
    <mergeCell ref="B37:G37"/>
    <mergeCell ref="J37:N37"/>
    <mergeCell ref="P37:V37"/>
    <mergeCell ref="X37:AC37"/>
    <mergeCell ref="B38:G38"/>
    <mergeCell ref="I38:O38"/>
    <mergeCell ref="P38:Q38"/>
    <mergeCell ref="T38:AC38"/>
    <mergeCell ref="A39:G39"/>
    <mergeCell ref="H39:M39"/>
    <mergeCell ref="N39:O39"/>
    <mergeCell ref="P39:R39"/>
    <mergeCell ref="S39:Z39"/>
    <mergeCell ref="AA39:AB39"/>
  </mergeCells>
  <phoneticPr fontId="2"/>
  <dataValidations count="1">
    <dataValidation type="list" allowBlank="1" showInputMessage="1" showErrorMessage="1" sqref="O13:O19 W37 W33:W34 O36:O37 I37 I33:I35 O21 W18:W21 I21 O32:O34 W24:W26 O24:O26 I30:I31 I24:I26 W13:W16 I13:I18" xr:uid="{00000000-0002-0000-0000-000000000000}">
      <formula1>$C$41:$C$42</formula1>
    </dataValidation>
  </dataValidations>
  <printOptions horizontalCentered="1"/>
  <pageMargins left="0.62992125984251968" right="0.23622047244094491" top="0.35433070866141736" bottom="0.55118110236220474" header="0.31496062992125984" footer="0.31496062992125984"/>
  <pageSetup paperSize="9" scale="79" orientation="portrait" cellComments="asDisplayed" horizontalDpi="1200" verticalDpi="1200" r:id="rId2"/>
  <headerFooter alignWithMargins="0">
    <oddFooter>&amp;R20250822</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AP89"/>
  <sheetViews>
    <sheetView view="pageBreakPreview" zoomScale="80" zoomScaleNormal="60" zoomScaleSheetLayoutView="80" workbookViewId="0">
      <selection activeCell="O1" sqref="O1:AE1"/>
    </sheetView>
  </sheetViews>
  <sheetFormatPr defaultColWidth="8.75" defaultRowHeight="13.5" outlineLevelCol="1" x14ac:dyDescent="0.15"/>
  <cols>
    <col min="1" max="10" width="3.625" style="81" customWidth="1"/>
    <col min="11" max="14" width="4.625" style="81" customWidth="1"/>
    <col min="15" max="31" width="3.625" style="81" customWidth="1"/>
    <col min="32" max="32" width="4" style="81" hidden="1" customWidth="1" outlineLevel="1"/>
    <col min="33" max="35" width="14.5" style="81" hidden="1" customWidth="1" outlineLevel="1"/>
    <col min="36" max="36" width="16" style="81" hidden="1" customWidth="1" outlineLevel="1"/>
    <col min="37" max="40" width="14.5" style="81" hidden="1" customWidth="1" outlineLevel="1"/>
    <col min="41" max="41" width="3.625" style="81" hidden="1" customWidth="1" outlineLevel="1"/>
    <col min="42" max="42" width="8.75" style="81" collapsed="1"/>
    <col min="43" max="16384" width="8.75" style="81"/>
  </cols>
  <sheetData>
    <row r="1" spans="1:41" ht="20.100000000000001" customHeight="1" x14ac:dyDescent="0.15">
      <c r="A1" s="43" t="s">
        <v>192</v>
      </c>
      <c r="F1" s="82"/>
      <c r="G1" s="82"/>
      <c r="K1" s="303" t="s">
        <v>22</v>
      </c>
      <c r="L1" s="303"/>
      <c r="M1" s="303"/>
      <c r="N1" s="303"/>
      <c r="O1" s="414"/>
      <c r="P1" s="415"/>
      <c r="Q1" s="415"/>
      <c r="R1" s="415"/>
      <c r="S1" s="415"/>
      <c r="T1" s="415"/>
      <c r="U1" s="415"/>
      <c r="V1" s="415"/>
      <c r="W1" s="415"/>
      <c r="X1" s="415"/>
      <c r="Y1" s="415"/>
      <c r="Z1" s="415"/>
      <c r="AA1" s="415"/>
      <c r="AB1" s="415"/>
      <c r="AC1" s="415"/>
      <c r="AD1" s="415"/>
      <c r="AE1" s="416"/>
      <c r="AF1" s="82"/>
      <c r="AG1" s="82"/>
      <c r="AH1" s="82"/>
      <c r="AI1" s="84"/>
      <c r="AJ1" s="84"/>
      <c r="AK1" s="82"/>
      <c r="AL1" s="82"/>
      <c r="AM1" s="84"/>
      <c r="AN1" s="82"/>
      <c r="AO1" s="82"/>
    </row>
    <row r="2" spans="1:41" ht="12.95" customHeight="1" x14ac:dyDescent="0.15">
      <c r="A2" s="85"/>
      <c r="F2" s="82"/>
      <c r="G2" s="82"/>
      <c r="K2" s="303" t="s">
        <v>39</v>
      </c>
      <c r="L2" s="303"/>
      <c r="M2" s="303"/>
      <c r="N2" s="303"/>
      <c r="O2" s="7" t="s">
        <v>84</v>
      </c>
      <c r="P2" s="406" t="s">
        <v>85</v>
      </c>
      <c r="Q2" s="406"/>
      <c r="R2" s="406"/>
      <c r="S2" s="8" t="s">
        <v>88</v>
      </c>
      <c r="T2" s="406" t="s">
        <v>156</v>
      </c>
      <c r="U2" s="406"/>
      <c r="V2" s="406"/>
      <c r="W2" s="406"/>
      <c r="X2" s="8" t="s">
        <v>88</v>
      </c>
      <c r="Y2" s="406" t="s">
        <v>86</v>
      </c>
      <c r="Z2" s="406"/>
      <c r="AA2" s="406"/>
      <c r="AB2" s="406"/>
      <c r="AC2" s="406"/>
      <c r="AD2" s="406"/>
      <c r="AE2" s="407"/>
      <c r="AF2" s="86"/>
      <c r="AG2" s="86"/>
      <c r="AH2" s="86"/>
      <c r="AI2" s="84"/>
      <c r="AJ2" s="84"/>
      <c r="AK2" s="86"/>
      <c r="AL2" s="86"/>
      <c r="AM2" s="84"/>
      <c r="AN2" s="86"/>
      <c r="AO2" s="86"/>
    </row>
    <row r="3" spans="1:41" ht="12.95" customHeight="1" x14ac:dyDescent="0.15">
      <c r="A3" s="85"/>
      <c r="F3" s="82"/>
      <c r="G3" s="82"/>
      <c r="K3" s="303"/>
      <c r="L3" s="303"/>
      <c r="M3" s="303"/>
      <c r="N3" s="303"/>
      <c r="O3" s="7" t="s">
        <v>84</v>
      </c>
      <c r="P3" s="406" t="s">
        <v>87</v>
      </c>
      <c r="Q3" s="406"/>
      <c r="R3" s="406"/>
      <c r="S3" s="406"/>
      <c r="T3" s="406"/>
      <c r="U3" s="406"/>
      <c r="V3" s="406"/>
      <c r="W3" s="406"/>
      <c r="X3" s="406"/>
      <c r="Y3" s="406"/>
      <c r="Z3" s="406"/>
      <c r="AA3" s="406"/>
      <c r="AB3" s="406"/>
      <c r="AC3" s="406"/>
      <c r="AD3" s="406"/>
      <c r="AE3" s="407"/>
      <c r="AF3" s="86"/>
      <c r="AG3" s="86"/>
      <c r="AH3" s="86"/>
      <c r="AI3" s="84"/>
      <c r="AJ3" s="84"/>
      <c r="AK3" s="86"/>
      <c r="AL3" s="86"/>
      <c r="AM3" s="84"/>
      <c r="AN3" s="86"/>
      <c r="AO3" s="86"/>
    </row>
    <row r="4" spans="1:41" s="53" customFormat="1" ht="20.45" customHeight="1" x14ac:dyDescent="0.15">
      <c r="A4" s="413" t="s">
        <v>263</v>
      </c>
      <c r="B4" s="413"/>
      <c r="C4" s="413"/>
      <c r="D4" s="413"/>
      <c r="E4" s="413"/>
      <c r="F4" s="413"/>
      <c r="G4" s="413"/>
      <c r="H4" s="413"/>
      <c r="I4" s="413"/>
      <c r="J4" s="413"/>
      <c r="K4" s="413"/>
      <c r="L4" s="413"/>
      <c r="M4" s="413"/>
      <c r="N4" s="413"/>
      <c r="O4" s="413"/>
      <c r="P4" s="8" t="s">
        <v>88</v>
      </c>
      <c r="Q4" s="412" t="s">
        <v>96</v>
      </c>
      <c r="R4" s="412"/>
      <c r="S4" s="412"/>
      <c r="T4" s="8" t="s">
        <v>88</v>
      </c>
      <c r="U4" s="412" t="s">
        <v>97</v>
      </c>
      <c r="V4" s="412"/>
      <c r="W4" s="412"/>
      <c r="X4" s="412"/>
      <c r="Y4" s="417" t="s">
        <v>137</v>
      </c>
      <c r="Z4" s="417"/>
      <c r="AA4" s="417"/>
      <c r="AB4" s="411" t="s">
        <v>189</v>
      </c>
      <c r="AC4" s="411"/>
      <c r="AD4" s="411"/>
      <c r="AE4" s="411"/>
      <c r="AF4" s="146"/>
      <c r="AG4" s="146"/>
      <c r="AH4" s="146"/>
      <c r="AI4" s="147"/>
      <c r="AJ4" s="147"/>
      <c r="AK4" s="146"/>
      <c r="AL4" s="146"/>
      <c r="AM4" s="147"/>
      <c r="AN4" s="146"/>
      <c r="AO4" s="146"/>
    </row>
    <row r="5" spans="1:41" s="57" customFormat="1" ht="25.5" customHeight="1" x14ac:dyDescent="0.15">
      <c r="A5" s="418" t="s">
        <v>196</v>
      </c>
      <c r="B5" s="418"/>
      <c r="C5" s="418"/>
      <c r="D5" s="418"/>
      <c r="E5" s="418"/>
      <c r="F5" s="418"/>
      <c r="G5" s="418"/>
      <c r="H5" s="419"/>
      <c r="I5" s="419"/>
      <c r="J5" s="419"/>
      <c r="K5" s="419"/>
      <c r="L5" s="419"/>
      <c r="M5" s="419"/>
      <c r="N5" s="419"/>
      <c r="O5" s="420" t="s">
        <v>23</v>
      </c>
      <c r="P5" s="420"/>
      <c r="Q5" s="420"/>
      <c r="R5" s="420"/>
      <c r="S5" s="420"/>
      <c r="T5" s="420"/>
      <c r="U5" s="420"/>
      <c r="V5" s="420"/>
      <c r="W5" s="400"/>
      <c r="X5" s="401"/>
      <c r="Y5" s="401"/>
      <c r="Z5" s="401"/>
      <c r="AA5" s="401"/>
      <c r="AB5" s="401"/>
      <c r="AC5" s="401"/>
      <c r="AD5" s="401"/>
      <c r="AE5" s="402"/>
      <c r="AI5" s="87"/>
      <c r="AJ5" s="87"/>
      <c r="AM5" s="87"/>
    </row>
    <row r="6" spans="1:41" s="57" customFormat="1" ht="33" customHeight="1" x14ac:dyDescent="0.15">
      <c r="A6" s="420" t="s">
        <v>34</v>
      </c>
      <c r="B6" s="420"/>
      <c r="C6" s="420"/>
      <c r="D6" s="420"/>
      <c r="E6" s="420"/>
      <c r="F6" s="420"/>
      <c r="G6" s="420"/>
      <c r="H6" s="403" t="s">
        <v>121</v>
      </c>
      <c r="I6" s="404"/>
      <c r="J6" s="404"/>
      <c r="K6" s="404"/>
      <c r="L6" s="404"/>
      <c r="M6" s="404"/>
      <c r="N6" s="404"/>
      <c r="O6" s="404"/>
      <c r="P6" s="404"/>
      <c r="Q6" s="404"/>
      <c r="R6" s="404"/>
      <c r="S6" s="404"/>
      <c r="T6" s="404"/>
      <c r="U6" s="404"/>
      <c r="V6" s="404"/>
      <c r="W6" s="404"/>
      <c r="X6" s="404"/>
      <c r="Y6" s="404"/>
      <c r="Z6" s="404"/>
      <c r="AA6" s="404"/>
      <c r="AB6" s="404"/>
      <c r="AC6" s="404"/>
      <c r="AD6" s="404"/>
      <c r="AE6" s="405"/>
      <c r="AI6" s="87"/>
      <c r="AJ6" s="87"/>
      <c r="AM6" s="87"/>
    </row>
    <row r="7" spans="1:41" x14ac:dyDescent="0.15">
      <c r="A7" s="167" t="s">
        <v>274</v>
      </c>
      <c r="B7" s="167"/>
      <c r="C7" s="167"/>
      <c r="D7" s="167"/>
      <c r="E7" s="167"/>
      <c r="F7" s="167"/>
      <c r="G7" s="167"/>
      <c r="H7" s="414">
        <v>1</v>
      </c>
      <c r="I7" s="415"/>
      <c r="J7" s="88" t="s">
        <v>73</v>
      </c>
      <c r="K7" s="392" t="s">
        <v>275</v>
      </c>
      <c r="L7" s="393"/>
      <c r="M7" s="393"/>
      <c r="N7" s="374">
        <v>45838</v>
      </c>
      <c r="O7" s="374"/>
      <c r="P7" s="375"/>
      <c r="Q7" s="408" t="s">
        <v>99</v>
      </c>
      <c r="R7" s="409"/>
      <c r="S7" s="409"/>
      <c r="T7" s="409"/>
      <c r="U7" s="374">
        <v>46204</v>
      </c>
      <c r="V7" s="374"/>
      <c r="W7" s="374"/>
      <c r="X7" s="374"/>
      <c r="Y7" s="392" t="s">
        <v>100</v>
      </c>
      <c r="Z7" s="393"/>
      <c r="AA7" s="393"/>
      <c r="AB7" s="321">
        <f>IF(OR(N7="",U7=""),"",(YEAR(U7) - YEAR(N7)) * 12 + MONTH(U7) - MONTH(N7) + 1)</f>
        <v>14</v>
      </c>
      <c r="AC7" s="321"/>
      <c r="AD7" s="321"/>
      <c r="AE7" s="148" t="s">
        <v>74</v>
      </c>
      <c r="AF7" s="149"/>
      <c r="AI7" s="84"/>
      <c r="AJ7" s="89"/>
      <c r="AK7" s="149"/>
      <c r="AL7" s="149"/>
      <c r="AM7" s="89"/>
      <c r="AN7" s="149"/>
      <c r="AO7" s="149"/>
    </row>
    <row r="8" spans="1:41" x14ac:dyDescent="0.15">
      <c r="A8" s="150" t="s">
        <v>51</v>
      </c>
      <c r="AF8" s="82"/>
      <c r="AG8" s="82"/>
      <c r="AH8" s="90"/>
      <c r="AI8" s="17"/>
      <c r="AJ8" s="17"/>
      <c r="AK8" s="82"/>
      <c r="AL8" s="82"/>
      <c r="AM8" s="17"/>
      <c r="AN8" s="82"/>
      <c r="AO8" s="82"/>
    </row>
    <row r="9" spans="1:41" x14ac:dyDescent="0.15">
      <c r="A9" s="385" t="s">
        <v>52</v>
      </c>
      <c r="B9" s="385"/>
      <c r="C9" s="385"/>
      <c r="D9" s="385"/>
      <c r="E9" s="385"/>
      <c r="F9" s="385"/>
      <c r="G9" s="385"/>
      <c r="H9" s="303" t="s">
        <v>53</v>
      </c>
      <c r="I9" s="303"/>
      <c r="J9" s="303"/>
      <c r="K9" s="303"/>
      <c r="L9" s="303"/>
      <c r="M9" s="303"/>
      <c r="N9" s="303"/>
      <c r="O9" s="303"/>
      <c r="P9" s="303"/>
      <c r="Q9" s="303"/>
      <c r="R9" s="303"/>
      <c r="S9" s="303"/>
      <c r="T9" s="303"/>
      <c r="U9" s="303"/>
      <c r="V9" s="303"/>
      <c r="W9" s="303"/>
      <c r="X9" s="303"/>
      <c r="Y9" s="303" t="s">
        <v>54</v>
      </c>
      <c r="Z9" s="303"/>
      <c r="AA9" s="303"/>
      <c r="AB9" s="303"/>
      <c r="AC9" s="303"/>
      <c r="AD9" s="303"/>
      <c r="AE9" s="303"/>
      <c r="AF9" s="82"/>
      <c r="AG9" s="18"/>
      <c r="AH9" s="91"/>
      <c r="AI9" s="82"/>
      <c r="AJ9" s="82"/>
      <c r="AK9" s="17"/>
      <c r="AL9" s="17"/>
      <c r="AM9" s="82"/>
      <c r="AN9" s="82"/>
    </row>
    <row r="10" spans="1:41" x14ac:dyDescent="0.15">
      <c r="A10" s="167" t="s">
        <v>149</v>
      </c>
      <c r="B10" s="167"/>
      <c r="C10" s="167"/>
      <c r="D10" s="167"/>
      <c r="E10" s="167"/>
      <c r="F10" s="167"/>
      <c r="G10" s="167"/>
      <c r="H10" s="373" t="s">
        <v>276</v>
      </c>
      <c r="I10" s="164"/>
      <c r="J10" s="164"/>
      <c r="K10" s="164"/>
      <c r="L10" s="164"/>
      <c r="M10" s="164"/>
      <c r="N10" s="321">
        <f>IF(S2="■",20000*0.7,20000)</f>
        <v>20000</v>
      </c>
      <c r="O10" s="321"/>
      <c r="P10" s="164" t="s">
        <v>1</v>
      </c>
      <c r="Q10" s="164"/>
      <c r="R10" s="164"/>
      <c r="S10" s="164"/>
      <c r="T10" s="164"/>
      <c r="U10" s="164"/>
      <c r="V10" s="164"/>
      <c r="W10" s="164"/>
      <c r="X10" s="166"/>
      <c r="Y10" s="355">
        <f>IF(H7="","",H7*N10)</f>
        <v>20000</v>
      </c>
      <c r="Z10" s="355"/>
      <c r="AA10" s="355"/>
      <c r="AB10" s="355"/>
      <c r="AC10" s="355"/>
      <c r="AD10" s="355"/>
      <c r="AE10" s="355"/>
      <c r="AF10" s="17"/>
      <c r="AG10" s="18"/>
      <c r="AH10" s="19"/>
      <c r="AI10" s="20"/>
      <c r="AJ10" s="20"/>
      <c r="AK10" s="20"/>
      <c r="AL10" s="20"/>
      <c r="AM10" s="20"/>
      <c r="AN10" s="20"/>
    </row>
    <row r="11" spans="1:41" x14ac:dyDescent="0.15">
      <c r="A11" s="373" t="s">
        <v>150</v>
      </c>
      <c r="B11" s="164"/>
      <c r="C11" s="164"/>
      <c r="D11" s="164"/>
      <c r="E11" s="164"/>
      <c r="F11" s="164"/>
      <c r="G11" s="166"/>
      <c r="H11" s="373" t="s">
        <v>277</v>
      </c>
      <c r="I11" s="164"/>
      <c r="J11" s="164"/>
      <c r="K11" s="164"/>
      <c r="L11" s="164"/>
      <c r="M11" s="164"/>
      <c r="N11" s="164"/>
      <c r="O11" s="164"/>
      <c r="P11" s="164"/>
      <c r="Q11" s="164"/>
      <c r="R11" s="8" t="s">
        <v>88</v>
      </c>
      <c r="S11" s="164" t="s">
        <v>278</v>
      </c>
      <c r="T11" s="164"/>
      <c r="U11" s="164"/>
      <c r="V11" s="164"/>
      <c r="W11" s="164"/>
      <c r="X11" s="166"/>
      <c r="Y11" s="355">
        <f>IF(H7="","",IF(R11="■",0,IF(S2="■",250000*0.7,IF(S2="□",250000,""))))</f>
        <v>250000</v>
      </c>
      <c r="Z11" s="355"/>
      <c r="AA11" s="355"/>
      <c r="AB11" s="355"/>
      <c r="AC11" s="355"/>
      <c r="AD11" s="355"/>
      <c r="AE11" s="355"/>
      <c r="AF11" s="17"/>
      <c r="AG11" s="18"/>
      <c r="AH11" s="19"/>
      <c r="AI11" s="92"/>
      <c r="AJ11" s="92"/>
      <c r="AK11" s="20"/>
      <c r="AL11" s="20"/>
      <c r="AM11" s="92"/>
      <c r="AN11" s="20"/>
    </row>
    <row r="12" spans="1:41" x14ac:dyDescent="0.15">
      <c r="A12" s="167" t="str">
        <f>IF(O3="■","（３）試験機器管理経費","（３）治験薬管理経費")</f>
        <v>（３）試験機器管理経費</v>
      </c>
      <c r="B12" s="167"/>
      <c r="C12" s="167"/>
      <c r="D12" s="167"/>
      <c r="E12" s="167"/>
      <c r="F12" s="167"/>
      <c r="G12" s="167"/>
      <c r="H12" s="343" t="str">
        <f>IF(O3="■","要素T～Yの合計ポイント数","治験薬管理経費合計ポイント数")</f>
        <v>要素T～Yの合計ポイント数</v>
      </c>
      <c r="I12" s="344"/>
      <c r="J12" s="344"/>
      <c r="K12" s="344"/>
      <c r="L12" s="344"/>
      <c r="M12" s="344"/>
      <c r="N12" s="394">
        <f>YC書式510_医療機器・ポイント算出表!AA39</f>
        <v>1</v>
      </c>
      <c r="O12" s="394"/>
      <c r="P12" s="93" t="s">
        <v>24</v>
      </c>
      <c r="Q12" s="318">
        <f>IF(S2="■",1200*0.7,1200)</f>
        <v>1200</v>
      </c>
      <c r="R12" s="318"/>
      <c r="S12" s="124" t="s">
        <v>1</v>
      </c>
      <c r="T12" s="164" t="s">
        <v>279</v>
      </c>
      <c r="U12" s="164"/>
      <c r="V12" s="164"/>
      <c r="W12" s="164"/>
      <c r="X12" s="166"/>
      <c r="Y12" s="376">
        <f>IF(H7="","",H7*N12*Q12)</f>
        <v>1200</v>
      </c>
      <c r="Z12" s="376"/>
      <c r="AA12" s="376"/>
      <c r="AB12" s="376"/>
      <c r="AC12" s="376"/>
      <c r="AD12" s="376"/>
      <c r="AE12" s="376"/>
      <c r="AF12" s="94"/>
      <c r="AG12" s="18"/>
      <c r="AH12" s="19"/>
      <c r="AI12" s="92"/>
      <c r="AJ12" s="92"/>
      <c r="AK12" s="20"/>
      <c r="AL12" s="20"/>
      <c r="AM12" s="92"/>
      <c r="AN12" s="20"/>
    </row>
    <row r="13" spans="1:41" ht="14.25" thickBot="1" x14ac:dyDescent="0.2">
      <c r="A13" s="345" t="s">
        <v>151</v>
      </c>
      <c r="B13" s="346"/>
      <c r="C13" s="346"/>
      <c r="D13" s="346"/>
      <c r="E13" s="346"/>
      <c r="F13" s="346"/>
      <c r="G13" s="347"/>
      <c r="H13" s="395" t="s">
        <v>152</v>
      </c>
      <c r="I13" s="395"/>
      <c r="J13" s="395"/>
      <c r="K13" s="395"/>
      <c r="L13" s="395"/>
      <c r="M13" s="395"/>
      <c r="N13" s="395"/>
      <c r="O13" s="395"/>
      <c r="P13" s="395"/>
      <c r="Q13" s="395"/>
      <c r="R13" s="395"/>
      <c r="S13" s="395"/>
      <c r="T13" s="395"/>
      <c r="U13" s="395"/>
      <c r="V13" s="395"/>
      <c r="W13" s="395"/>
      <c r="X13" s="395"/>
      <c r="Y13" s="377">
        <f>IF(H7="","",(SUM(Y10:AE12))*0.1)</f>
        <v>27120</v>
      </c>
      <c r="Z13" s="377"/>
      <c r="AA13" s="378"/>
      <c r="AB13" s="378"/>
      <c r="AC13" s="378"/>
      <c r="AD13" s="378"/>
      <c r="AE13" s="378"/>
      <c r="AF13" s="82"/>
      <c r="AG13" s="82"/>
      <c r="AH13" s="21"/>
      <c r="AI13" s="92"/>
      <c r="AJ13" s="82"/>
      <c r="AK13" s="82"/>
      <c r="AL13" s="82"/>
      <c r="AM13" s="82"/>
      <c r="AN13" s="82"/>
    </row>
    <row r="14" spans="1:41" ht="14.25" thickTop="1" x14ac:dyDescent="0.15">
      <c r="A14" s="326" t="s">
        <v>280</v>
      </c>
      <c r="B14" s="327"/>
      <c r="C14" s="327"/>
      <c r="D14" s="327"/>
      <c r="E14" s="327"/>
      <c r="F14" s="327"/>
      <c r="G14" s="328"/>
      <c r="H14" s="329" t="s">
        <v>281</v>
      </c>
      <c r="I14" s="330"/>
      <c r="J14" s="330"/>
      <c r="K14" s="330"/>
      <c r="L14" s="330"/>
      <c r="M14" s="330"/>
      <c r="N14" s="330"/>
      <c r="O14" s="330"/>
      <c r="P14" s="330"/>
      <c r="Q14" s="330"/>
      <c r="R14" s="330"/>
      <c r="S14" s="330"/>
      <c r="T14" s="330"/>
      <c r="U14" s="330"/>
      <c r="V14" s="330"/>
      <c r="W14" s="330"/>
      <c r="X14" s="331"/>
      <c r="Y14" s="431">
        <f>Y10</f>
        <v>20000</v>
      </c>
      <c r="Z14" s="432"/>
      <c r="AA14" s="432"/>
      <c r="AB14" s="432"/>
      <c r="AC14" s="432"/>
      <c r="AD14" s="432"/>
      <c r="AE14" s="433"/>
      <c r="AF14" s="82"/>
      <c r="AG14" s="82"/>
      <c r="AH14" s="21"/>
      <c r="AI14" s="92"/>
      <c r="AJ14" s="82"/>
      <c r="AK14" s="82"/>
      <c r="AL14" s="82"/>
      <c r="AM14" s="82"/>
      <c r="AN14" s="82"/>
    </row>
    <row r="15" spans="1:41" x14ac:dyDescent="0.15">
      <c r="A15" s="352" t="s">
        <v>282</v>
      </c>
      <c r="B15" s="353"/>
      <c r="C15" s="353"/>
      <c r="D15" s="353"/>
      <c r="E15" s="353"/>
      <c r="F15" s="353"/>
      <c r="G15" s="354"/>
      <c r="H15" s="382" t="s">
        <v>283</v>
      </c>
      <c r="I15" s="383"/>
      <c r="J15" s="383"/>
      <c r="K15" s="383"/>
      <c r="L15" s="383"/>
      <c r="M15" s="383"/>
      <c r="N15" s="383"/>
      <c r="O15" s="383"/>
      <c r="P15" s="383"/>
      <c r="Q15" s="383"/>
      <c r="R15" s="383"/>
      <c r="S15" s="383"/>
      <c r="T15" s="383"/>
      <c r="U15" s="383"/>
      <c r="V15" s="383"/>
      <c r="W15" s="383"/>
      <c r="X15" s="384"/>
      <c r="Y15" s="376">
        <f>IF(H7="","",SUM(Y11:AE13))</f>
        <v>278320</v>
      </c>
      <c r="Z15" s="376"/>
      <c r="AA15" s="376"/>
      <c r="AB15" s="376"/>
      <c r="AC15" s="376"/>
      <c r="AD15" s="376"/>
      <c r="AE15" s="376"/>
      <c r="AF15" s="82"/>
      <c r="AG15" s="82"/>
      <c r="AH15" s="21"/>
      <c r="AI15" s="92"/>
      <c r="AJ15" s="82"/>
      <c r="AK15" s="82"/>
      <c r="AL15" s="82"/>
      <c r="AM15" s="82"/>
      <c r="AN15" s="82"/>
    </row>
    <row r="16" spans="1:41" ht="14.25" thickBot="1" x14ac:dyDescent="0.2">
      <c r="A16" s="352" t="s">
        <v>284</v>
      </c>
      <c r="B16" s="353"/>
      <c r="C16" s="353"/>
      <c r="D16" s="353"/>
      <c r="E16" s="353"/>
      <c r="F16" s="353"/>
      <c r="G16" s="354"/>
      <c r="H16" s="382" t="s">
        <v>285</v>
      </c>
      <c r="I16" s="383"/>
      <c r="J16" s="383"/>
      <c r="K16" s="383"/>
      <c r="L16" s="383"/>
      <c r="M16" s="383"/>
      <c r="N16" s="383"/>
      <c r="O16" s="383"/>
      <c r="P16" s="383"/>
      <c r="Q16" s="383"/>
      <c r="R16" s="383"/>
      <c r="S16" s="383"/>
      <c r="T16" s="383"/>
      <c r="U16" s="383"/>
      <c r="V16" s="383"/>
      <c r="W16" s="383"/>
      <c r="X16" s="384"/>
      <c r="Y16" s="379">
        <f>IF(H7="","",SUM(Y10:AE13)*0.3)</f>
        <v>89496</v>
      </c>
      <c r="Z16" s="380"/>
      <c r="AA16" s="380"/>
      <c r="AB16" s="380"/>
      <c r="AC16" s="380"/>
      <c r="AD16" s="380"/>
      <c r="AE16" s="381"/>
      <c r="AF16" s="82"/>
      <c r="AG16" s="82"/>
      <c r="AH16" s="21"/>
      <c r="AI16" s="92"/>
      <c r="AJ16" s="82"/>
      <c r="AK16" s="82"/>
      <c r="AL16" s="82"/>
      <c r="AM16" s="82"/>
      <c r="AN16" s="82"/>
    </row>
    <row r="17" spans="1:41" ht="14.25" thickTop="1" x14ac:dyDescent="0.15">
      <c r="A17" s="326" t="s">
        <v>286</v>
      </c>
      <c r="B17" s="327"/>
      <c r="C17" s="327"/>
      <c r="D17" s="327"/>
      <c r="E17" s="327"/>
      <c r="F17" s="327"/>
      <c r="G17" s="328"/>
      <c r="H17" s="329" t="s">
        <v>287</v>
      </c>
      <c r="I17" s="330"/>
      <c r="J17" s="330"/>
      <c r="K17" s="330"/>
      <c r="L17" s="330"/>
      <c r="M17" s="330"/>
      <c r="N17" s="330"/>
      <c r="O17" s="330"/>
      <c r="P17" s="330"/>
      <c r="Q17" s="330"/>
      <c r="R17" s="330"/>
      <c r="S17" s="330"/>
      <c r="T17" s="330"/>
      <c r="U17" s="331"/>
      <c r="V17" s="315" t="s">
        <v>55</v>
      </c>
      <c r="W17" s="316"/>
      <c r="X17" s="317"/>
      <c r="Y17" s="410">
        <f>IF(H7="","",SUM(Y14:AE16))</f>
        <v>387816</v>
      </c>
      <c r="Z17" s="410"/>
      <c r="AA17" s="410"/>
      <c r="AB17" s="410"/>
      <c r="AC17" s="410"/>
      <c r="AD17" s="410"/>
      <c r="AE17" s="410"/>
      <c r="AF17" s="82"/>
      <c r="AG17" s="82"/>
      <c r="AH17" s="21"/>
      <c r="AI17" s="82"/>
      <c r="AJ17" s="82"/>
      <c r="AK17" s="82"/>
      <c r="AL17" s="82"/>
      <c r="AM17" s="82"/>
      <c r="AN17" s="82"/>
    </row>
    <row r="18" spans="1:41" ht="13.15" customHeight="1" x14ac:dyDescent="0.15">
      <c r="Y18" s="311"/>
      <c r="Z18" s="311"/>
      <c r="AA18" s="311"/>
      <c r="AB18" s="311"/>
      <c r="AC18" s="311"/>
      <c r="AD18" s="311"/>
      <c r="AE18" s="311"/>
      <c r="AF18" s="82"/>
      <c r="AG18" s="82"/>
      <c r="AH18" s="90"/>
      <c r="AI18" s="17"/>
      <c r="AJ18" s="17"/>
      <c r="AK18" s="82"/>
      <c r="AL18" s="82"/>
      <c r="AM18" s="17"/>
      <c r="AN18" s="82"/>
      <c r="AO18" s="82"/>
    </row>
    <row r="19" spans="1:41" x14ac:dyDescent="0.15">
      <c r="A19" s="385" t="s">
        <v>56</v>
      </c>
      <c r="B19" s="385"/>
      <c r="C19" s="385"/>
      <c r="D19" s="385"/>
      <c r="E19" s="385"/>
      <c r="F19" s="385"/>
      <c r="G19" s="385"/>
      <c r="H19" s="303" t="s">
        <v>53</v>
      </c>
      <c r="I19" s="303"/>
      <c r="J19" s="303"/>
      <c r="K19" s="303"/>
      <c r="L19" s="303"/>
      <c r="M19" s="303"/>
      <c r="N19" s="303"/>
      <c r="O19" s="303"/>
      <c r="P19" s="303"/>
      <c r="Q19" s="303"/>
      <c r="R19" s="303"/>
      <c r="S19" s="303"/>
      <c r="T19" s="303"/>
      <c r="U19" s="303"/>
      <c r="V19" s="303"/>
      <c r="W19" s="303"/>
      <c r="X19" s="303"/>
      <c r="Y19" s="303" t="s">
        <v>54</v>
      </c>
      <c r="Z19" s="303"/>
      <c r="AA19" s="303"/>
      <c r="AB19" s="303"/>
      <c r="AC19" s="303"/>
      <c r="AD19" s="303"/>
      <c r="AE19" s="303"/>
      <c r="AF19" s="82"/>
      <c r="AG19" s="18"/>
      <c r="AH19" s="91"/>
      <c r="AI19" s="82"/>
      <c r="AJ19" s="82"/>
      <c r="AK19" s="17"/>
      <c r="AL19" s="17"/>
      <c r="AM19" s="82"/>
      <c r="AN19" s="82"/>
      <c r="AO19" s="82"/>
    </row>
    <row r="20" spans="1:41" ht="13.15" customHeight="1" x14ac:dyDescent="0.15">
      <c r="A20" s="373" t="s">
        <v>288</v>
      </c>
      <c r="B20" s="164"/>
      <c r="C20" s="164"/>
      <c r="D20" s="164"/>
      <c r="E20" s="164"/>
      <c r="F20" s="164"/>
      <c r="G20" s="166"/>
      <c r="H20" s="343" t="s">
        <v>289</v>
      </c>
      <c r="I20" s="344"/>
      <c r="J20" s="344"/>
      <c r="K20" s="344"/>
      <c r="L20" s="344"/>
      <c r="M20" s="344"/>
      <c r="N20" s="344"/>
      <c r="O20" s="344"/>
      <c r="P20" s="344"/>
      <c r="Q20" s="344"/>
      <c r="R20" s="8" t="s">
        <v>88</v>
      </c>
      <c r="S20" s="164" t="s">
        <v>290</v>
      </c>
      <c r="T20" s="164"/>
      <c r="U20" s="164"/>
      <c r="V20" s="164"/>
      <c r="W20" s="164"/>
      <c r="X20" s="166"/>
      <c r="Y20" s="386">
        <f>IF(H7="","",IF(AND(S2="■",R20="■"),35000*0.7,IF(AND(S2="■",R20="□"),70000*0.7,IF(R20="■",35000,70000))))</f>
        <v>70000</v>
      </c>
      <c r="Z20" s="318"/>
      <c r="AA20" s="318"/>
      <c r="AB20" s="318"/>
      <c r="AC20" s="318"/>
      <c r="AD20" s="318"/>
      <c r="AE20" s="387"/>
      <c r="AF20" s="82"/>
      <c r="AG20" s="18"/>
      <c r="AH20" s="91"/>
      <c r="AI20" s="82"/>
      <c r="AJ20" s="82"/>
      <c r="AK20" s="17"/>
      <c r="AL20" s="17"/>
      <c r="AM20" s="82"/>
      <c r="AN20" s="82"/>
      <c r="AO20" s="82"/>
    </row>
    <row r="21" spans="1:41" ht="13.15" customHeight="1" thickBot="1" x14ac:dyDescent="0.2">
      <c r="A21" s="345" t="s">
        <v>291</v>
      </c>
      <c r="B21" s="346"/>
      <c r="C21" s="346"/>
      <c r="D21" s="346"/>
      <c r="E21" s="346"/>
      <c r="F21" s="346"/>
      <c r="G21" s="347"/>
      <c r="H21" s="427" t="s">
        <v>292</v>
      </c>
      <c r="I21" s="428"/>
      <c r="J21" s="428"/>
      <c r="K21" s="428"/>
      <c r="L21" s="428"/>
      <c r="M21" s="428"/>
      <c r="N21" s="428"/>
      <c r="O21" s="428"/>
      <c r="P21" s="428"/>
      <c r="Q21" s="428"/>
      <c r="R21" s="143" t="str">
        <f>R11</f>
        <v>□</v>
      </c>
      <c r="S21" s="346" t="str">
        <f>S11</f>
        <v>外部IRBに審査を委託</v>
      </c>
      <c r="T21" s="346"/>
      <c r="U21" s="346"/>
      <c r="V21" s="346"/>
      <c r="W21" s="346"/>
      <c r="X21" s="347"/>
      <c r="Y21" s="370">
        <f>IF(H7="","",IF(R11="■",0,IF(S2="■",100000*0.7,100000)))</f>
        <v>100000</v>
      </c>
      <c r="Z21" s="371"/>
      <c r="AA21" s="371"/>
      <c r="AB21" s="371"/>
      <c r="AC21" s="371"/>
      <c r="AD21" s="371"/>
      <c r="AE21" s="372"/>
      <c r="AF21" s="17"/>
      <c r="AG21" s="18"/>
      <c r="AH21" s="19"/>
      <c r="AI21" s="21"/>
      <c r="AJ21" s="21"/>
      <c r="AK21" s="21"/>
      <c r="AL21" s="21"/>
      <c r="AM21" s="21"/>
      <c r="AN21" s="21"/>
      <c r="AO21" s="17"/>
    </row>
    <row r="22" spans="1:41" ht="14.25" thickTop="1" x14ac:dyDescent="0.15">
      <c r="A22" s="326" t="s">
        <v>293</v>
      </c>
      <c r="B22" s="327"/>
      <c r="C22" s="327"/>
      <c r="D22" s="327"/>
      <c r="E22" s="327"/>
      <c r="F22" s="327"/>
      <c r="G22" s="328"/>
      <c r="H22" s="348" t="s">
        <v>294</v>
      </c>
      <c r="I22" s="349"/>
      <c r="J22" s="349"/>
      <c r="K22" s="349"/>
      <c r="L22" s="349"/>
      <c r="M22" s="349"/>
      <c r="N22" s="324">
        <f>AB7</f>
        <v>14</v>
      </c>
      <c r="O22" s="324"/>
      <c r="P22" s="349" t="s">
        <v>74</v>
      </c>
      <c r="Q22" s="349"/>
      <c r="R22" s="349"/>
      <c r="S22" s="349"/>
      <c r="T22" s="349"/>
      <c r="U22" s="349"/>
      <c r="V22" s="349"/>
      <c r="W22" s="349"/>
      <c r="X22" s="359"/>
      <c r="Y22" s="363">
        <f>IF(H7="","",(Y20*N22))</f>
        <v>980000</v>
      </c>
      <c r="Z22" s="364"/>
      <c r="AA22" s="364"/>
      <c r="AB22" s="364"/>
      <c r="AC22" s="364"/>
      <c r="AD22" s="364"/>
      <c r="AE22" s="365"/>
      <c r="AF22" s="17"/>
      <c r="AG22" s="18"/>
      <c r="AH22" s="19"/>
      <c r="AI22" s="21"/>
      <c r="AJ22" s="21"/>
      <c r="AK22" s="21"/>
      <c r="AL22" s="21"/>
      <c r="AM22" s="21"/>
      <c r="AN22" s="21"/>
      <c r="AO22" s="17"/>
    </row>
    <row r="23" spans="1:41" ht="14.25" thickBot="1" x14ac:dyDescent="0.2">
      <c r="A23" s="366" t="s">
        <v>295</v>
      </c>
      <c r="B23" s="367"/>
      <c r="C23" s="367"/>
      <c r="D23" s="367"/>
      <c r="E23" s="367"/>
      <c r="F23" s="367"/>
      <c r="G23" s="368"/>
      <c r="H23" s="345" t="s">
        <v>296</v>
      </c>
      <c r="I23" s="346"/>
      <c r="J23" s="346"/>
      <c r="K23" s="346"/>
      <c r="L23" s="346"/>
      <c r="M23" s="346"/>
      <c r="N23" s="369">
        <f>IF(AB7="","",ROUNDDOWN(AB7/12,0))</f>
        <v>1</v>
      </c>
      <c r="O23" s="369"/>
      <c r="P23" s="346" t="s">
        <v>181</v>
      </c>
      <c r="Q23" s="346"/>
      <c r="R23" s="346"/>
      <c r="S23" s="346"/>
      <c r="T23" s="346"/>
      <c r="U23" s="346"/>
      <c r="V23" s="346"/>
      <c r="W23" s="346"/>
      <c r="X23" s="347"/>
      <c r="Y23" s="370">
        <f>IF(H7="","",(Y21*N23))</f>
        <v>100000</v>
      </c>
      <c r="Z23" s="371"/>
      <c r="AA23" s="371"/>
      <c r="AB23" s="371"/>
      <c r="AC23" s="371"/>
      <c r="AD23" s="371"/>
      <c r="AE23" s="372"/>
      <c r="AF23" s="17"/>
      <c r="AG23" s="18"/>
      <c r="AH23" s="19"/>
      <c r="AI23" s="21"/>
      <c r="AJ23" s="21"/>
      <c r="AK23" s="21"/>
      <c r="AL23" s="21"/>
      <c r="AM23" s="21"/>
      <c r="AN23" s="21"/>
      <c r="AO23" s="17"/>
    </row>
    <row r="24" spans="1:41" ht="14.25" thickTop="1" x14ac:dyDescent="0.15">
      <c r="A24" s="326" t="s">
        <v>57</v>
      </c>
      <c r="B24" s="327"/>
      <c r="C24" s="327"/>
      <c r="D24" s="327"/>
      <c r="E24" s="327"/>
      <c r="F24" s="327"/>
      <c r="G24" s="328"/>
      <c r="H24" s="348" t="s">
        <v>297</v>
      </c>
      <c r="I24" s="349"/>
      <c r="J24" s="349"/>
      <c r="K24" s="349"/>
      <c r="L24" s="349"/>
      <c r="M24" s="349"/>
      <c r="N24" s="349"/>
      <c r="O24" s="349"/>
      <c r="P24" s="349"/>
      <c r="Q24" s="349"/>
      <c r="R24" s="349"/>
      <c r="S24" s="349"/>
      <c r="T24" s="349"/>
      <c r="U24" s="359"/>
      <c r="V24" s="397" t="s">
        <v>58</v>
      </c>
      <c r="W24" s="398"/>
      <c r="X24" s="399"/>
      <c r="Y24" s="363">
        <f>IF(H7="","",SUM(Y22:AE23))</f>
        <v>1080000</v>
      </c>
      <c r="Z24" s="364"/>
      <c r="AA24" s="364"/>
      <c r="AB24" s="364"/>
      <c r="AC24" s="364"/>
      <c r="AD24" s="364"/>
      <c r="AE24" s="365"/>
      <c r="AF24" s="17"/>
      <c r="AG24" s="18"/>
      <c r="AH24" s="19"/>
      <c r="AI24" s="21"/>
      <c r="AJ24" s="21"/>
      <c r="AK24" s="21"/>
      <c r="AL24" s="21"/>
      <c r="AM24" s="21"/>
      <c r="AN24" s="21"/>
      <c r="AO24" s="17"/>
    </row>
    <row r="25" spans="1:41" ht="13.15" customHeight="1" x14ac:dyDescent="0.15">
      <c r="AH25" s="90"/>
      <c r="AI25" s="17"/>
      <c r="AJ25" s="17"/>
      <c r="AK25" s="82"/>
      <c r="AL25" s="82"/>
      <c r="AM25" s="17"/>
      <c r="AN25" s="82"/>
    </row>
    <row r="26" spans="1:41" x14ac:dyDescent="0.15">
      <c r="A26" s="385" t="s">
        <v>59</v>
      </c>
      <c r="B26" s="385"/>
      <c r="C26" s="385"/>
      <c r="D26" s="385"/>
      <c r="E26" s="385"/>
      <c r="F26" s="385"/>
      <c r="G26" s="385"/>
      <c r="H26" s="303" t="s">
        <v>53</v>
      </c>
      <c r="I26" s="303"/>
      <c r="J26" s="303"/>
      <c r="K26" s="303"/>
      <c r="L26" s="303"/>
      <c r="M26" s="303"/>
      <c r="N26" s="303"/>
      <c r="O26" s="303"/>
      <c r="P26" s="303"/>
      <c r="Q26" s="303"/>
      <c r="R26" s="303"/>
      <c r="S26" s="303"/>
      <c r="T26" s="303"/>
      <c r="U26" s="303"/>
      <c r="V26" s="303"/>
      <c r="W26" s="303"/>
      <c r="X26" s="303"/>
      <c r="Y26" s="303" t="s">
        <v>54</v>
      </c>
      <c r="Z26" s="303"/>
      <c r="AA26" s="303"/>
      <c r="AB26" s="303"/>
      <c r="AC26" s="303"/>
      <c r="AD26" s="303"/>
      <c r="AE26" s="303"/>
      <c r="AF26" s="82"/>
      <c r="AG26" s="18"/>
      <c r="AH26" s="91"/>
      <c r="AI26" s="82"/>
      <c r="AJ26" s="82"/>
      <c r="AK26" s="17"/>
      <c r="AL26" s="17"/>
      <c r="AM26" s="82"/>
      <c r="AN26" s="82"/>
      <c r="AO26" s="82"/>
    </row>
    <row r="27" spans="1:41" x14ac:dyDescent="0.15">
      <c r="A27" s="389" t="s">
        <v>298</v>
      </c>
      <c r="B27" s="390"/>
      <c r="C27" s="390"/>
      <c r="D27" s="390"/>
      <c r="E27" s="390"/>
      <c r="F27" s="390"/>
      <c r="G27" s="391"/>
      <c r="H27" s="343" t="s">
        <v>358</v>
      </c>
      <c r="I27" s="344"/>
      <c r="J27" s="344"/>
      <c r="K27" s="344"/>
      <c r="L27" s="344"/>
      <c r="M27" s="344"/>
      <c r="N27" s="165">
        <f>YC書式510_医療機器・ポイント算出表!N39</f>
        <v>10</v>
      </c>
      <c r="O27" s="165"/>
      <c r="P27" s="95" t="s">
        <v>24</v>
      </c>
      <c r="Q27" s="396">
        <f>IF(S2="■",6500*0.7,6500)</f>
        <v>6500</v>
      </c>
      <c r="R27" s="396"/>
      <c r="S27" s="390" t="s">
        <v>1</v>
      </c>
      <c r="T27" s="390"/>
      <c r="U27" s="390"/>
      <c r="V27" s="390"/>
      <c r="W27" s="390"/>
      <c r="X27" s="391"/>
      <c r="Y27" s="355">
        <f>IF(H7="","",IF(N27="─","",N27*Q27))</f>
        <v>65000</v>
      </c>
      <c r="Z27" s="355"/>
      <c r="AA27" s="355"/>
      <c r="AB27" s="355"/>
      <c r="AC27" s="355"/>
      <c r="AD27" s="355"/>
      <c r="AE27" s="355"/>
      <c r="AF27" s="17"/>
      <c r="AG27" s="18"/>
      <c r="AH27" s="19"/>
      <c r="AI27" s="21"/>
      <c r="AJ27" s="21"/>
      <c r="AK27" s="20"/>
      <c r="AL27" s="20"/>
      <c r="AM27" s="21"/>
      <c r="AN27" s="20"/>
      <c r="AO27" s="17"/>
    </row>
    <row r="28" spans="1:41" ht="13.15" customHeight="1" x14ac:dyDescent="0.15">
      <c r="A28" s="389" t="s">
        <v>299</v>
      </c>
      <c r="B28" s="390"/>
      <c r="C28" s="390"/>
      <c r="D28" s="390"/>
      <c r="E28" s="390"/>
      <c r="F28" s="390"/>
      <c r="G28" s="391"/>
      <c r="H28" s="343" t="s">
        <v>358</v>
      </c>
      <c r="I28" s="344"/>
      <c r="J28" s="344"/>
      <c r="K28" s="344"/>
      <c r="L28" s="344"/>
      <c r="M28" s="344"/>
      <c r="N28" s="165">
        <f>YC書式510_医療機器・ポイント算出表!N39</f>
        <v>10</v>
      </c>
      <c r="O28" s="165"/>
      <c r="P28" s="95" t="s">
        <v>24</v>
      </c>
      <c r="Q28" s="318">
        <f>IF(AND(S2="■",T29="□"),7500*0.7,IF(T29="■",0,7500))</f>
        <v>7500</v>
      </c>
      <c r="R28" s="318"/>
      <c r="S28" s="164" t="s">
        <v>1</v>
      </c>
      <c r="T28" s="164"/>
      <c r="U28" s="164"/>
      <c r="V28" s="164"/>
      <c r="W28" s="164"/>
      <c r="X28" s="166"/>
      <c r="Y28" s="356">
        <f>IF(H7="","",IF(N28="─","",N28*Q28))</f>
        <v>75000</v>
      </c>
      <c r="Z28" s="357"/>
      <c r="AA28" s="357"/>
      <c r="AB28" s="357"/>
      <c r="AC28" s="357"/>
      <c r="AD28" s="357"/>
      <c r="AE28" s="358"/>
      <c r="AF28" s="17"/>
      <c r="AG28" s="18"/>
      <c r="AH28" s="19"/>
      <c r="AI28" s="21"/>
      <c r="AJ28" s="21"/>
      <c r="AK28" s="20"/>
      <c r="AL28" s="20"/>
      <c r="AM28" s="21"/>
      <c r="AN28" s="20"/>
      <c r="AO28" s="17"/>
    </row>
    <row r="29" spans="1:41" ht="25.15" customHeight="1" x14ac:dyDescent="0.15">
      <c r="A29" s="340" t="s">
        <v>300</v>
      </c>
      <c r="B29" s="341"/>
      <c r="C29" s="341"/>
      <c r="D29" s="341"/>
      <c r="E29" s="341"/>
      <c r="F29" s="341"/>
      <c r="G29" s="342"/>
      <c r="H29" s="343" t="s">
        <v>358</v>
      </c>
      <c r="I29" s="344"/>
      <c r="J29" s="344"/>
      <c r="K29" s="344"/>
      <c r="L29" s="344"/>
      <c r="M29" s="344"/>
      <c r="N29" s="165">
        <f>YC書式510_医療機器・ポイント算出表!N39</f>
        <v>10</v>
      </c>
      <c r="O29" s="165"/>
      <c r="P29" s="95" t="s">
        <v>24</v>
      </c>
      <c r="Q29" s="318">
        <f>IF(AND(S2="■",T29="■"),1500*0.7,IF(T29="■",1500,0))</f>
        <v>0</v>
      </c>
      <c r="R29" s="318"/>
      <c r="S29" s="77" t="s">
        <v>1</v>
      </c>
      <c r="T29" s="8" t="s">
        <v>88</v>
      </c>
      <c r="U29" s="164" t="s">
        <v>303</v>
      </c>
      <c r="V29" s="164"/>
      <c r="W29" s="164"/>
      <c r="X29" s="166"/>
      <c r="Y29" s="356">
        <f>IF(H7="","",IF(N29="─","",N29*Q29))</f>
        <v>0</v>
      </c>
      <c r="Z29" s="357"/>
      <c r="AA29" s="357"/>
      <c r="AB29" s="357"/>
      <c r="AC29" s="357"/>
      <c r="AD29" s="357"/>
      <c r="AE29" s="358"/>
      <c r="AF29" s="17"/>
      <c r="AG29" s="18"/>
      <c r="AH29" s="19"/>
      <c r="AI29" s="21"/>
      <c r="AJ29" s="21"/>
      <c r="AK29" s="20"/>
      <c r="AL29" s="20"/>
      <c r="AM29" s="21"/>
      <c r="AN29" s="20"/>
      <c r="AO29" s="17"/>
    </row>
    <row r="30" spans="1:41" ht="14.25" thickBot="1" x14ac:dyDescent="0.2">
      <c r="A30" s="167" t="s">
        <v>301</v>
      </c>
      <c r="B30" s="167"/>
      <c r="C30" s="167"/>
      <c r="D30" s="167"/>
      <c r="E30" s="167"/>
      <c r="F30" s="167"/>
      <c r="G30" s="167"/>
      <c r="H30" s="388" t="s">
        <v>302</v>
      </c>
      <c r="I30" s="388"/>
      <c r="J30" s="388"/>
      <c r="K30" s="388"/>
      <c r="L30" s="388"/>
      <c r="M30" s="388"/>
      <c r="N30" s="388"/>
      <c r="O30" s="388"/>
      <c r="P30" s="388"/>
      <c r="Q30" s="388"/>
      <c r="R30" s="388"/>
      <c r="S30" s="388"/>
      <c r="T30" s="388"/>
      <c r="U30" s="388"/>
      <c r="V30" s="388"/>
      <c r="W30" s="388"/>
      <c r="X30" s="388"/>
      <c r="Y30" s="355">
        <f>IF(H7="","",SUM(Y27:AE29)*0.1)</f>
        <v>14000</v>
      </c>
      <c r="Z30" s="355"/>
      <c r="AA30" s="355"/>
      <c r="AB30" s="355"/>
      <c r="AC30" s="355"/>
      <c r="AD30" s="355"/>
      <c r="AE30" s="355"/>
      <c r="AF30" s="17"/>
      <c r="AG30" s="17"/>
      <c r="AI30" s="82"/>
      <c r="AJ30" s="82"/>
      <c r="AK30" s="82"/>
      <c r="AL30" s="82"/>
      <c r="AM30" s="82"/>
      <c r="AN30" s="82"/>
      <c r="AO30" s="17"/>
    </row>
    <row r="31" spans="1:41" ht="15" thickTop="1" thickBot="1" x14ac:dyDescent="0.2">
      <c r="A31" s="326" t="s">
        <v>304</v>
      </c>
      <c r="B31" s="327"/>
      <c r="C31" s="327"/>
      <c r="D31" s="327"/>
      <c r="E31" s="327"/>
      <c r="F31" s="327"/>
      <c r="G31" s="328"/>
      <c r="H31" s="348" t="s">
        <v>305</v>
      </c>
      <c r="I31" s="349"/>
      <c r="J31" s="349"/>
      <c r="K31" s="349"/>
      <c r="L31" s="349"/>
      <c r="M31" s="349"/>
      <c r="N31" s="349"/>
      <c r="O31" s="349"/>
      <c r="P31" s="349"/>
      <c r="Q31" s="349"/>
      <c r="R31" s="349"/>
      <c r="S31" s="349"/>
      <c r="T31" s="349"/>
      <c r="U31" s="349"/>
      <c r="V31" s="349"/>
      <c r="W31" s="349"/>
      <c r="X31" s="359"/>
      <c r="Y31" s="360">
        <f>IF(H7="","",Y27)</f>
        <v>65000</v>
      </c>
      <c r="Z31" s="361"/>
      <c r="AA31" s="361"/>
      <c r="AB31" s="361"/>
      <c r="AC31" s="361"/>
      <c r="AD31" s="361"/>
      <c r="AE31" s="362"/>
      <c r="AF31" s="17"/>
      <c r="AG31" s="18"/>
      <c r="AI31" s="301" t="s">
        <v>331</v>
      </c>
      <c r="AJ31" s="301" t="s">
        <v>332</v>
      </c>
      <c r="AK31" s="20"/>
      <c r="AL31" s="20"/>
      <c r="AM31" s="22"/>
      <c r="AN31" s="20"/>
      <c r="AO31" s="17"/>
    </row>
    <row r="32" spans="1:41" ht="15" thickTop="1" thickBot="1" x14ac:dyDescent="0.2">
      <c r="A32" s="352" t="s">
        <v>306</v>
      </c>
      <c r="B32" s="353"/>
      <c r="C32" s="353"/>
      <c r="D32" s="353"/>
      <c r="E32" s="353"/>
      <c r="F32" s="353"/>
      <c r="G32" s="354"/>
      <c r="H32" s="373" t="s">
        <v>307</v>
      </c>
      <c r="I32" s="164"/>
      <c r="J32" s="164"/>
      <c r="K32" s="164"/>
      <c r="L32" s="164"/>
      <c r="M32" s="164"/>
      <c r="N32" s="164"/>
      <c r="O32" s="164"/>
      <c r="P32" s="164"/>
      <c r="Q32" s="164"/>
      <c r="R32" s="164"/>
      <c r="S32" s="164"/>
      <c r="T32" s="164"/>
      <c r="U32" s="164"/>
      <c r="V32" s="164"/>
      <c r="W32" s="164"/>
      <c r="X32" s="166"/>
      <c r="Y32" s="320">
        <f>IF(H7="","",SUM(Y28:AE30))</f>
        <v>89000</v>
      </c>
      <c r="Z32" s="321"/>
      <c r="AA32" s="321"/>
      <c r="AB32" s="321"/>
      <c r="AC32" s="321"/>
      <c r="AD32" s="321"/>
      <c r="AE32" s="322"/>
      <c r="AF32" s="17"/>
      <c r="AG32" s="18"/>
      <c r="AH32" s="96" t="s">
        <v>333</v>
      </c>
      <c r="AI32" s="302"/>
      <c r="AJ32" s="302"/>
      <c r="AK32" s="20"/>
      <c r="AL32" s="20"/>
      <c r="AM32" s="22"/>
      <c r="AN32" s="20"/>
      <c r="AO32" s="17"/>
    </row>
    <row r="33" spans="1:41" ht="15" thickTop="1" thickBot="1" x14ac:dyDescent="0.2">
      <c r="A33" s="332" t="s">
        <v>308</v>
      </c>
      <c r="B33" s="333"/>
      <c r="C33" s="333"/>
      <c r="D33" s="333"/>
      <c r="E33" s="333"/>
      <c r="F33" s="333"/>
      <c r="G33" s="334"/>
      <c r="H33" s="335" t="s">
        <v>309</v>
      </c>
      <c r="I33" s="336"/>
      <c r="J33" s="336"/>
      <c r="K33" s="336"/>
      <c r="L33" s="336"/>
      <c r="M33" s="336"/>
      <c r="N33" s="336"/>
      <c r="O33" s="336"/>
      <c r="P33" s="336"/>
      <c r="Q33" s="336"/>
      <c r="R33" s="336"/>
      <c r="S33" s="336"/>
      <c r="T33" s="336"/>
      <c r="U33" s="336"/>
      <c r="V33" s="336"/>
      <c r="W33" s="336"/>
      <c r="X33" s="337"/>
      <c r="Y33" s="320">
        <f>IF(H7="","",IF(Y27="","",SUM(Y27:AE30)*0.3))</f>
        <v>46200</v>
      </c>
      <c r="Z33" s="321"/>
      <c r="AA33" s="321"/>
      <c r="AB33" s="321"/>
      <c r="AC33" s="321"/>
      <c r="AD33" s="321"/>
      <c r="AE33" s="322"/>
      <c r="AF33" s="17"/>
      <c r="AG33" s="17"/>
      <c r="AH33" s="97">
        <v>1.1000000000000001</v>
      </c>
      <c r="AI33" s="23">
        <f>Q27</f>
        <v>6500</v>
      </c>
      <c r="AJ33" s="23">
        <f>IF(AND(T29="■",S2="■"),1500*0.7,IF(AND(T29="■",S2="□"),1500,IF(AND(T29="□",S2="■"),7500*0.7,7500)))</f>
        <v>7500</v>
      </c>
      <c r="AK33" s="82"/>
      <c r="AL33" s="82"/>
      <c r="AM33" s="21"/>
      <c r="AN33" s="82"/>
      <c r="AO33" s="17"/>
    </row>
    <row r="34" spans="1:41" ht="14.25" thickTop="1" x14ac:dyDescent="0.15">
      <c r="A34" s="326" t="s">
        <v>310</v>
      </c>
      <c r="B34" s="327"/>
      <c r="C34" s="327"/>
      <c r="D34" s="327"/>
      <c r="E34" s="327"/>
      <c r="F34" s="327"/>
      <c r="G34" s="328"/>
      <c r="H34" s="329" t="s">
        <v>311</v>
      </c>
      <c r="I34" s="330"/>
      <c r="J34" s="330"/>
      <c r="K34" s="330"/>
      <c r="L34" s="330"/>
      <c r="M34" s="330"/>
      <c r="N34" s="330"/>
      <c r="O34" s="330"/>
      <c r="P34" s="330"/>
      <c r="Q34" s="330"/>
      <c r="R34" s="330"/>
      <c r="S34" s="330"/>
      <c r="T34" s="330"/>
      <c r="U34" s="331"/>
      <c r="V34" s="315" t="s">
        <v>60</v>
      </c>
      <c r="W34" s="316"/>
      <c r="X34" s="317"/>
      <c r="Y34" s="323">
        <f>IF(H7="","",SUM(Y31:AE33))</f>
        <v>200200</v>
      </c>
      <c r="Z34" s="324"/>
      <c r="AA34" s="324"/>
      <c r="AB34" s="324"/>
      <c r="AC34" s="324"/>
      <c r="AD34" s="324"/>
      <c r="AE34" s="325"/>
      <c r="AF34" s="82"/>
      <c r="AI34" s="84"/>
      <c r="AJ34" s="84"/>
      <c r="AK34" s="82"/>
      <c r="AL34" s="82"/>
      <c r="AM34" s="84"/>
      <c r="AN34" s="82"/>
      <c r="AO34" s="82"/>
    </row>
    <row r="35" spans="1:41" ht="9.9499999999999993" customHeight="1" x14ac:dyDescent="0.15">
      <c r="AI35" s="303" t="s">
        <v>334</v>
      </c>
      <c r="AJ35" s="304" t="s">
        <v>335</v>
      </c>
      <c r="AK35" s="306" t="s">
        <v>336</v>
      </c>
      <c r="AL35" s="307"/>
      <c r="AM35" s="293" t="s">
        <v>337</v>
      </c>
      <c r="AN35" s="294" t="s">
        <v>338</v>
      </c>
    </row>
    <row r="36" spans="1:41" x14ac:dyDescent="0.15">
      <c r="A36" s="308" t="s">
        <v>61</v>
      </c>
      <c r="B36" s="308"/>
      <c r="C36" s="308"/>
      <c r="D36" s="308"/>
      <c r="E36" s="308"/>
      <c r="F36" s="308"/>
      <c r="G36" s="308"/>
      <c r="H36" s="308"/>
      <c r="I36" s="308"/>
      <c r="J36" s="308"/>
      <c r="K36" s="308"/>
      <c r="L36" s="308"/>
      <c r="M36" s="308"/>
      <c r="N36" s="308"/>
      <c r="O36" s="308"/>
      <c r="P36" s="308"/>
      <c r="Q36" s="308"/>
      <c r="R36" s="308"/>
      <c r="S36" s="308"/>
      <c r="T36" s="308"/>
      <c r="U36" s="308"/>
      <c r="V36" s="308"/>
      <c r="Y36" s="308" t="s">
        <v>179</v>
      </c>
      <c r="Z36" s="308"/>
      <c r="AA36" s="308"/>
      <c r="AB36" s="308"/>
      <c r="AG36" s="24"/>
      <c r="AH36" s="83" t="s">
        <v>339</v>
      </c>
      <c r="AI36" s="303"/>
      <c r="AJ36" s="305"/>
      <c r="AK36" s="151" t="s">
        <v>340</v>
      </c>
      <c r="AL36" s="145" t="s">
        <v>341</v>
      </c>
      <c r="AM36" s="293"/>
      <c r="AN36" s="295"/>
    </row>
    <row r="37" spans="1:41" ht="14.25" x14ac:dyDescent="0.15">
      <c r="B37" s="81" t="s">
        <v>129</v>
      </c>
      <c r="C37" s="308" t="s">
        <v>123</v>
      </c>
      <c r="D37" s="308"/>
      <c r="E37" s="308"/>
      <c r="F37" s="308"/>
      <c r="G37" s="308"/>
      <c r="H37" s="308"/>
      <c r="I37" s="308"/>
      <c r="J37" s="308"/>
      <c r="K37" s="308"/>
      <c r="L37" s="308"/>
      <c r="M37" s="308"/>
      <c r="N37" s="308"/>
      <c r="O37" s="308"/>
      <c r="P37" s="308"/>
      <c r="Q37" s="308"/>
      <c r="R37" s="308"/>
      <c r="S37" s="308"/>
      <c r="T37" s="308"/>
      <c r="U37" s="308"/>
      <c r="V37" s="308"/>
      <c r="W37" s="311" t="s">
        <v>64</v>
      </c>
      <c r="X37" s="311"/>
      <c r="Y37" s="421">
        <f>IF(H7="","",Y17)</f>
        <v>387816</v>
      </c>
      <c r="Z37" s="421"/>
      <c r="AA37" s="421"/>
      <c r="AB37" s="421"/>
      <c r="AC37" s="13" t="s">
        <v>180</v>
      </c>
      <c r="AD37" s="14"/>
      <c r="AG37" s="144" t="str">
        <f>C37</f>
        <v>（ア）契約単位合計</v>
      </c>
      <c r="AH37" s="100">
        <f>ROUNDDOWN(Y37*$AH$33,0)</f>
        <v>426597</v>
      </c>
      <c r="AI37" s="100">
        <f>ROUNDDOWN(Y10*$AH$33,0)</f>
        <v>22000</v>
      </c>
      <c r="AJ37" s="100">
        <v>0</v>
      </c>
      <c r="AK37" s="25">
        <f>INT(AH37*0.01)</f>
        <v>4265</v>
      </c>
      <c r="AL37" s="26">
        <f>AK37*4</f>
        <v>17060</v>
      </c>
      <c r="AM37" s="101">
        <f>AH37-(AI37+AJ37+AL37)</f>
        <v>387537</v>
      </c>
      <c r="AN37" s="27">
        <f>AJ37+AM37</f>
        <v>387537</v>
      </c>
    </row>
    <row r="38" spans="1:41" x14ac:dyDescent="0.15">
      <c r="B38" s="81" t="s">
        <v>130</v>
      </c>
      <c r="C38" s="339" t="s">
        <v>155</v>
      </c>
      <c r="D38" s="339"/>
      <c r="E38" s="339"/>
      <c r="F38" s="339"/>
      <c r="G38" s="339"/>
      <c r="H38" s="339"/>
      <c r="I38" s="339"/>
      <c r="J38" s="339"/>
      <c r="K38" s="339"/>
      <c r="L38" s="339"/>
      <c r="M38" s="339"/>
      <c r="N38" s="339"/>
      <c r="O38" s="339"/>
      <c r="P38" s="339"/>
      <c r="Q38" s="339"/>
      <c r="R38" s="12" t="s">
        <v>84</v>
      </c>
      <c r="S38" s="86" t="s">
        <v>158</v>
      </c>
      <c r="T38" s="86"/>
      <c r="U38" s="86"/>
      <c r="V38" s="86"/>
      <c r="W38" s="86"/>
      <c r="X38" s="86"/>
      <c r="Y38" s="86"/>
      <c r="Z38" s="86"/>
      <c r="AA38" s="86"/>
      <c r="AG38" s="258" t="str">
        <f>C38</f>
        <v>治験実施計画書で必要とする資材（当院で購入が必要な資材）</v>
      </c>
      <c r="AH38" s="296">
        <f>IF(Y39="非該当",0,ROUNDDOWN(Y39*$AH$33,0))</f>
        <v>0</v>
      </c>
      <c r="AI38" s="296">
        <v>0</v>
      </c>
      <c r="AJ38" s="296">
        <v>0</v>
      </c>
      <c r="AK38" s="265">
        <v>0</v>
      </c>
      <c r="AL38" s="297">
        <v>0</v>
      </c>
      <c r="AM38" s="265">
        <f>AH38</f>
        <v>0</v>
      </c>
      <c r="AN38" s="298">
        <f t="shared" ref="AN38:AN89" si="0">AJ38+AM38</f>
        <v>0</v>
      </c>
    </row>
    <row r="39" spans="1:41" ht="14.25" x14ac:dyDescent="0.15">
      <c r="C39" s="308" t="s">
        <v>312</v>
      </c>
      <c r="D39" s="308"/>
      <c r="E39" s="308"/>
      <c r="F39" s="308"/>
      <c r="G39" s="308"/>
      <c r="H39" s="338" t="str">
        <f>IF(R38="■","",YC書式512_別紙1!O57)</f>
        <v/>
      </c>
      <c r="I39" s="338"/>
      <c r="J39" s="339" t="s">
        <v>126</v>
      </c>
      <c r="K39" s="339"/>
      <c r="L39" s="82" t="s">
        <v>24</v>
      </c>
      <c r="M39" s="319" t="str">
        <f>IF(R38="■","",U27)</f>
        <v/>
      </c>
      <c r="N39" s="319"/>
      <c r="O39" s="319"/>
      <c r="P39" s="81" t="s">
        <v>1</v>
      </c>
      <c r="W39" s="311" t="s">
        <v>120</v>
      </c>
      <c r="X39" s="311"/>
      <c r="Y39" s="314" t="str">
        <f>IF(R38="■","非該当",H39*M39)</f>
        <v>非該当</v>
      </c>
      <c r="Z39" s="314"/>
      <c r="AA39" s="314"/>
      <c r="AB39" s="314"/>
      <c r="AC39" s="13" t="s">
        <v>180</v>
      </c>
      <c r="AD39" s="14"/>
      <c r="AG39" s="258"/>
      <c r="AH39" s="296"/>
      <c r="AI39" s="296"/>
      <c r="AJ39" s="296"/>
      <c r="AK39" s="265"/>
      <c r="AL39" s="297"/>
      <c r="AM39" s="265"/>
      <c r="AN39" s="299">
        <f t="shared" si="0"/>
        <v>0</v>
      </c>
    </row>
    <row r="40" spans="1:41" ht="5.0999999999999996" customHeight="1" x14ac:dyDescent="0.15">
      <c r="Q40" s="105"/>
      <c r="R40" s="105"/>
      <c r="S40" s="105"/>
      <c r="T40" s="105"/>
      <c r="U40" s="105"/>
      <c r="V40" s="105"/>
      <c r="W40" s="105"/>
      <c r="X40" s="105"/>
      <c r="Y40" s="105"/>
      <c r="Z40" s="105"/>
      <c r="AG40" s="258"/>
      <c r="AH40" s="296"/>
      <c r="AI40" s="296"/>
      <c r="AJ40" s="296"/>
      <c r="AK40" s="265"/>
      <c r="AL40" s="297"/>
      <c r="AM40" s="265"/>
      <c r="AN40" s="299">
        <f t="shared" si="0"/>
        <v>0</v>
      </c>
    </row>
    <row r="41" spans="1:41" ht="14.25" x14ac:dyDescent="0.15">
      <c r="A41" s="308" t="s">
        <v>313</v>
      </c>
      <c r="B41" s="308"/>
      <c r="C41" s="308"/>
      <c r="D41" s="308"/>
      <c r="E41" s="308"/>
      <c r="F41" s="308"/>
      <c r="G41" s="308"/>
      <c r="H41" s="308"/>
      <c r="I41" s="308"/>
      <c r="J41" s="308"/>
      <c r="K41" s="308"/>
      <c r="L41" s="308"/>
      <c r="M41" s="308"/>
      <c r="N41" s="308"/>
      <c r="O41" s="308"/>
      <c r="P41" s="308"/>
      <c r="Q41" s="308"/>
      <c r="R41" s="308"/>
      <c r="S41" s="308"/>
      <c r="T41" s="308"/>
      <c r="U41" s="308"/>
      <c r="V41" s="308"/>
      <c r="W41" s="105"/>
      <c r="X41" s="105"/>
      <c r="Y41" s="308" t="s">
        <v>179</v>
      </c>
      <c r="Z41" s="308"/>
      <c r="AA41" s="308"/>
      <c r="AB41" s="308"/>
      <c r="AG41" s="266"/>
      <c r="AH41" s="281"/>
      <c r="AI41" s="281"/>
      <c r="AJ41" s="281"/>
      <c r="AK41" s="265"/>
      <c r="AL41" s="297"/>
      <c r="AM41" s="265"/>
      <c r="AN41" s="300">
        <f t="shared" si="0"/>
        <v>0</v>
      </c>
    </row>
    <row r="42" spans="1:41" ht="14.45" customHeight="1" x14ac:dyDescent="0.15">
      <c r="B42" s="81" t="s">
        <v>129</v>
      </c>
      <c r="C42" s="308" t="s">
        <v>314</v>
      </c>
      <c r="D42" s="308"/>
      <c r="E42" s="308"/>
      <c r="F42" s="308"/>
      <c r="G42" s="308"/>
      <c r="H42" s="308"/>
      <c r="I42" s="308"/>
      <c r="J42" s="308"/>
      <c r="K42" s="308"/>
      <c r="L42" s="308"/>
      <c r="M42" s="308"/>
      <c r="N42" s="308"/>
      <c r="O42" s="308"/>
      <c r="P42" s="308"/>
      <c r="Q42" s="308"/>
      <c r="R42" s="308"/>
      <c r="S42" s="308"/>
      <c r="T42" s="308"/>
      <c r="U42" s="308"/>
      <c r="V42" s="308"/>
      <c r="W42" s="311" t="s">
        <v>64</v>
      </c>
      <c r="X42" s="311"/>
      <c r="Y42" s="314">
        <f>Y20</f>
        <v>70000</v>
      </c>
      <c r="Z42" s="314"/>
      <c r="AA42" s="314"/>
      <c r="AB42" s="314"/>
      <c r="AC42" s="13" t="s">
        <v>1</v>
      </c>
      <c r="AD42" s="14"/>
      <c r="AG42" s="266" t="str">
        <f>C42</f>
        <v>治験運営費用（１ヶ月当り）</v>
      </c>
      <c r="AH42" s="281">
        <f>ROUNDDOWN(Y42*$AH$33,0)</f>
        <v>77000</v>
      </c>
      <c r="AI42" s="281">
        <v>0</v>
      </c>
      <c r="AJ42" s="284">
        <v>0</v>
      </c>
      <c r="AK42" s="287">
        <v>0</v>
      </c>
      <c r="AL42" s="284">
        <v>0</v>
      </c>
      <c r="AM42" s="287">
        <f>AH42</f>
        <v>77000</v>
      </c>
      <c r="AN42" s="281">
        <f>AJ42+AM42</f>
        <v>77000</v>
      </c>
    </row>
    <row r="43" spans="1:41" ht="15.75" x14ac:dyDescent="0.15">
      <c r="B43" s="81" t="s">
        <v>130</v>
      </c>
      <c r="C43" s="308" t="s">
        <v>360</v>
      </c>
      <c r="D43" s="308"/>
      <c r="E43" s="308"/>
      <c r="F43" s="308"/>
      <c r="G43" s="308"/>
      <c r="H43" s="308"/>
      <c r="I43" s="308"/>
      <c r="J43" s="308"/>
      <c r="K43" s="308"/>
      <c r="L43" s="308"/>
      <c r="M43" s="308"/>
      <c r="N43" s="308"/>
      <c r="O43" s="308"/>
      <c r="P43" s="308"/>
      <c r="Q43" s="308"/>
      <c r="R43" s="308"/>
      <c r="S43" s="308"/>
      <c r="T43" s="308"/>
      <c r="U43" s="308"/>
      <c r="V43" s="308"/>
      <c r="W43" s="311" t="s">
        <v>64</v>
      </c>
      <c r="X43" s="311"/>
      <c r="Y43" s="314">
        <f>Y21</f>
        <v>100000</v>
      </c>
      <c r="Z43" s="314"/>
      <c r="AA43" s="314"/>
      <c r="AB43" s="314"/>
      <c r="AC43" s="13" t="s">
        <v>1</v>
      </c>
      <c r="AD43" s="14"/>
      <c r="AG43" s="267"/>
      <c r="AH43" s="282"/>
      <c r="AI43" s="282"/>
      <c r="AJ43" s="285"/>
      <c r="AK43" s="288"/>
      <c r="AL43" s="285"/>
      <c r="AM43" s="288"/>
      <c r="AN43" s="282"/>
    </row>
    <row r="44" spans="1:41" ht="14.25" x14ac:dyDescent="0.15">
      <c r="C44" s="430" t="s">
        <v>315</v>
      </c>
      <c r="D44" s="430"/>
      <c r="E44" s="430"/>
      <c r="F44" s="430"/>
      <c r="G44" s="430"/>
      <c r="H44" s="430"/>
      <c r="I44" s="430"/>
      <c r="J44" s="430"/>
      <c r="K44" s="430"/>
      <c r="L44" s="430"/>
      <c r="M44" s="430"/>
      <c r="N44" s="430"/>
      <c r="O44" s="430"/>
      <c r="P44" s="430"/>
      <c r="Q44" s="430"/>
      <c r="R44" s="430"/>
      <c r="S44" s="430"/>
      <c r="T44" s="430"/>
      <c r="U44" s="430"/>
      <c r="V44" s="430"/>
      <c r="W44" s="430"/>
      <c r="X44" s="430"/>
      <c r="Y44" s="15"/>
      <c r="Z44" s="15"/>
      <c r="AA44" s="15"/>
      <c r="AB44" s="15"/>
      <c r="AC44" s="16"/>
      <c r="AD44" s="14"/>
      <c r="AG44" s="268"/>
      <c r="AH44" s="283"/>
      <c r="AI44" s="283"/>
      <c r="AJ44" s="286"/>
      <c r="AK44" s="289"/>
      <c r="AL44" s="286"/>
      <c r="AM44" s="289"/>
      <c r="AN44" s="283"/>
    </row>
    <row r="45" spans="1:41" ht="14.25" x14ac:dyDescent="0.15">
      <c r="B45" s="81" t="s">
        <v>270</v>
      </c>
      <c r="C45" s="308" t="s">
        <v>316</v>
      </c>
      <c r="D45" s="308"/>
      <c r="E45" s="308"/>
      <c r="F45" s="308"/>
      <c r="G45" s="308"/>
      <c r="H45" s="308"/>
      <c r="I45" s="308"/>
      <c r="J45" s="308"/>
      <c r="K45" s="308"/>
      <c r="L45" s="308"/>
      <c r="M45" s="308"/>
      <c r="N45" s="308"/>
      <c r="O45" s="308"/>
      <c r="P45" s="308"/>
      <c r="Q45" s="308"/>
      <c r="R45" s="308"/>
      <c r="S45" s="308"/>
      <c r="T45" s="308"/>
      <c r="U45" s="308"/>
      <c r="V45" s="308"/>
      <c r="W45" s="311" t="s">
        <v>64</v>
      </c>
      <c r="X45" s="311"/>
      <c r="Y45" s="314">
        <f>Y24</f>
        <v>1080000</v>
      </c>
      <c r="Z45" s="314"/>
      <c r="AA45" s="314"/>
      <c r="AB45" s="314"/>
      <c r="AC45" s="13" t="s">
        <v>180</v>
      </c>
      <c r="AD45" s="14"/>
      <c r="AG45" s="267" t="str">
        <f>C43</f>
        <v>継続審査費用（１年当り）※</v>
      </c>
      <c r="AH45" s="281">
        <f>ROUNDDOWN(Y43*$AH$33,0)</f>
        <v>110000</v>
      </c>
      <c r="AI45" s="281">
        <v>0</v>
      </c>
      <c r="AJ45" s="284">
        <v>0</v>
      </c>
      <c r="AK45" s="287">
        <v>0</v>
      </c>
      <c r="AL45" s="284">
        <v>0</v>
      </c>
      <c r="AM45" s="287">
        <f>AH45</f>
        <v>110000</v>
      </c>
      <c r="AN45" s="281">
        <f>AJ45+AM45</f>
        <v>110000</v>
      </c>
    </row>
    <row r="46" spans="1:41" ht="5.0999999999999996" customHeight="1" x14ac:dyDescent="0.15">
      <c r="Q46" s="105"/>
      <c r="R46" s="105"/>
      <c r="S46" s="105"/>
      <c r="T46" s="105"/>
      <c r="U46" s="105"/>
      <c r="V46" s="105"/>
      <c r="W46" s="105"/>
      <c r="X46" s="105"/>
      <c r="Y46" s="105"/>
      <c r="Z46" s="105"/>
      <c r="AG46" s="267"/>
      <c r="AH46" s="282"/>
      <c r="AI46" s="282"/>
      <c r="AJ46" s="285"/>
      <c r="AK46" s="288"/>
      <c r="AL46" s="285"/>
      <c r="AM46" s="288"/>
      <c r="AN46" s="282"/>
    </row>
    <row r="47" spans="1:41" ht="14.25" x14ac:dyDescent="0.15">
      <c r="A47" s="308" t="s">
        <v>122</v>
      </c>
      <c r="B47" s="308"/>
      <c r="C47" s="308"/>
      <c r="D47" s="308"/>
      <c r="E47" s="308"/>
      <c r="F47" s="308"/>
      <c r="G47" s="308"/>
      <c r="H47" s="308"/>
      <c r="I47" s="308"/>
      <c r="J47" s="308"/>
      <c r="K47" s="308"/>
      <c r="L47" s="308"/>
      <c r="M47" s="308"/>
      <c r="N47" s="308"/>
      <c r="O47" s="308"/>
      <c r="P47" s="308"/>
      <c r="Q47" s="308"/>
      <c r="R47" s="308"/>
      <c r="S47" s="308"/>
      <c r="T47" s="308"/>
      <c r="U47" s="308"/>
      <c r="V47" s="308"/>
      <c r="W47" s="105"/>
      <c r="X47" s="105"/>
      <c r="Y47" s="308" t="s">
        <v>179</v>
      </c>
      <c r="Z47" s="308"/>
      <c r="AA47" s="308"/>
      <c r="AB47" s="308"/>
      <c r="AG47" s="268"/>
      <c r="AH47" s="283"/>
      <c r="AI47" s="283"/>
      <c r="AJ47" s="286"/>
      <c r="AK47" s="289"/>
      <c r="AL47" s="286"/>
      <c r="AM47" s="289"/>
      <c r="AN47" s="283"/>
    </row>
    <row r="48" spans="1:41" ht="14.25" x14ac:dyDescent="0.15">
      <c r="B48" s="81" t="s">
        <v>129</v>
      </c>
      <c r="C48" s="308" t="s">
        <v>317</v>
      </c>
      <c r="D48" s="308"/>
      <c r="E48" s="308"/>
      <c r="F48" s="308"/>
      <c r="G48" s="308"/>
      <c r="H48" s="308"/>
      <c r="I48" s="308"/>
      <c r="J48" s="308"/>
      <c r="K48" s="308"/>
      <c r="L48" s="308"/>
      <c r="M48" s="308"/>
      <c r="N48" s="308"/>
      <c r="O48" s="308"/>
      <c r="P48" s="308"/>
      <c r="Q48" s="308"/>
      <c r="R48" s="308"/>
      <c r="S48" s="308"/>
      <c r="T48" s="308"/>
      <c r="U48" s="308"/>
      <c r="V48" s="308"/>
      <c r="W48" s="311" t="s">
        <v>64</v>
      </c>
      <c r="X48" s="311"/>
      <c r="Y48" s="314">
        <f>Y34</f>
        <v>200200</v>
      </c>
      <c r="Z48" s="314"/>
      <c r="AA48" s="314"/>
      <c r="AB48" s="314"/>
      <c r="AC48" s="13" t="s">
        <v>1</v>
      </c>
      <c r="AD48" s="14"/>
      <c r="AG48" s="290" t="str">
        <f>C48</f>
        <v>（ウ）症例単位合計（症例実施にかかる経費／１症例当り）</v>
      </c>
      <c r="AH48" s="269">
        <f>ROUNDDOWN(Y48*$AH$33,0)</f>
        <v>220220</v>
      </c>
      <c r="AI48" s="281">
        <f>ROUNDDOWN(N27*Q27*$AH$33,0)</f>
        <v>71500</v>
      </c>
      <c r="AJ48" s="281">
        <f>ROUNDDOWN(N28*AJ33*$AH$33,0)</f>
        <v>82500</v>
      </c>
      <c r="AK48" s="260">
        <f>INT(AH48*0.01)</f>
        <v>2202</v>
      </c>
      <c r="AL48" s="261">
        <f>AK48*4</f>
        <v>8808</v>
      </c>
      <c r="AM48" s="265">
        <f>AH48-(AI48+AJ48+AL48)</f>
        <v>57412</v>
      </c>
      <c r="AN48" s="278">
        <f>AJ48+AM48</f>
        <v>139912</v>
      </c>
    </row>
    <row r="49" spans="2:41" ht="5.0999999999999996" customHeight="1" x14ac:dyDescent="0.15">
      <c r="Q49" s="105"/>
      <c r="R49" s="105"/>
      <c r="S49" s="105"/>
      <c r="T49" s="105"/>
      <c r="U49" s="105"/>
      <c r="V49" s="105"/>
      <c r="W49" s="105"/>
      <c r="X49" s="105"/>
      <c r="Y49" s="105"/>
      <c r="Z49" s="105"/>
      <c r="AG49" s="291"/>
      <c r="AH49" s="270"/>
      <c r="AI49" s="282"/>
      <c r="AJ49" s="282"/>
      <c r="AK49" s="260"/>
      <c r="AL49" s="261"/>
      <c r="AM49" s="265">
        <f t="shared" ref="AM49:AM52" si="1">AH49-(AI49+AJ49+AL49)</f>
        <v>0</v>
      </c>
      <c r="AN49" s="279">
        <f t="shared" si="0"/>
        <v>0</v>
      </c>
    </row>
    <row r="50" spans="2:41" x14ac:dyDescent="0.15">
      <c r="B50" s="81" t="s">
        <v>130</v>
      </c>
      <c r="C50" s="429" t="s">
        <v>318</v>
      </c>
      <c r="D50" s="429"/>
      <c r="E50" s="429"/>
      <c r="F50" s="429"/>
      <c r="G50" s="429"/>
      <c r="H50" s="429"/>
      <c r="I50" s="429"/>
      <c r="J50" s="429"/>
      <c r="K50" s="429"/>
      <c r="L50" s="429"/>
      <c r="M50" s="429"/>
      <c r="N50" s="429"/>
      <c r="O50" s="429"/>
      <c r="P50" s="429"/>
      <c r="Q50" s="429"/>
      <c r="R50" s="429"/>
      <c r="S50" s="429"/>
      <c r="T50" s="429"/>
      <c r="U50" s="429"/>
      <c r="V50" s="429"/>
      <c r="W50" s="429"/>
      <c r="X50" s="429"/>
      <c r="Y50" s="339" t="s">
        <v>182</v>
      </c>
      <c r="Z50" s="339"/>
      <c r="AA50" s="339"/>
      <c r="AB50" s="339"/>
      <c r="AG50" s="291"/>
      <c r="AH50" s="270"/>
      <c r="AI50" s="282"/>
      <c r="AJ50" s="282"/>
      <c r="AK50" s="260"/>
      <c r="AL50" s="261"/>
      <c r="AM50" s="265">
        <f t="shared" si="1"/>
        <v>0</v>
      </c>
      <c r="AN50" s="279">
        <f t="shared" si="0"/>
        <v>0</v>
      </c>
    </row>
    <row r="51" spans="2:41" ht="14.25" x14ac:dyDescent="0.15">
      <c r="C51" s="308" t="s">
        <v>62</v>
      </c>
      <c r="D51" s="308"/>
      <c r="E51" s="308"/>
      <c r="F51" s="308"/>
      <c r="G51" s="308"/>
      <c r="H51" s="308"/>
      <c r="I51" s="308"/>
      <c r="J51" s="308"/>
      <c r="K51" s="308"/>
      <c r="L51" s="308"/>
      <c r="M51" s="308"/>
      <c r="N51" s="308"/>
      <c r="O51" s="308"/>
      <c r="P51" s="308"/>
      <c r="Q51" s="308"/>
      <c r="R51" s="308"/>
      <c r="S51" s="308"/>
      <c r="T51" s="308"/>
      <c r="U51" s="308"/>
      <c r="V51" s="308"/>
      <c r="W51" s="311" t="s">
        <v>64</v>
      </c>
      <c r="X51" s="311"/>
      <c r="Y51" s="423">
        <v>10000</v>
      </c>
      <c r="Z51" s="423"/>
      <c r="AA51" s="423"/>
      <c r="AB51" s="423"/>
      <c r="AC51" s="150" t="s">
        <v>1</v>
      </c>
      <c r="AE51" s="152"/>
      <c r="AF51" s="152"/>
      <c r="AG51" s="291"/>
      <c r="AH51" s="270"/>
      <c r="AI51" s="282"/>
      <c r="AJ51" s="282"/>
      <c r="AK51" s="260"/>
      <c r="AL51" s="261"/>
      <c r="AM51" s="265">
        <f t="shared" si="1"/>
        <v>0</v>
      </c>
      <c r="AN51" s="279">
        <f t="shared" si="0"/>
        <v>0</v>
      </c>
      <c r="AO51" s="152"/>
    </row>
    <row r="52" spans="2:41" ht="5.0999999999999996" customHeight="1" x14ac:dyDescent="0.15">
      <c r="Q52" s="105"/>
      <c r="R52" s="105"/>
      <c r="S52" s="105"/>
      <c r="T52" s="105"/>
      <c r="U52" s="105"/>
      <c r="V52" s="105"/>
      <c r="W52" s="105"/>
      <c r="X52" s="105"/>
      <c r="Y52" s="105"/>
      <c r="Z52" s="105"/>
      <c r="AG52" s="292"/>
      <c r="AH52" s="271"/>
      <c r="AI52" s="283"/>
      <c r="AJ52" s="283"/>
      <c r="AK52" s="260"/>
      <c r="AL52" s="261"/>
      <c r="AM52" s="265">
        <f t="shared" si="1"/>
        <v>0</v>
      </c>
      <c r="AN52" s="280">
        <f t="shared" si="0"/>
        <v>0</v>
      </c>
    </row>
    <row r="53" spans="2:41" x14ac:dyDescent="0.15">
      <c r="B53" s="81" t="s">
        <v>128</v>
      </c>
      <c r="C53" s="308" t="s">
        <v>271</v>
      </c>
      <c r="D53" s="308"/>
      <c r="E53" s="308"/>
      <c r="F53" s="308"/>
      <c r="G53" s="308"/>
      <c r="H53" s="308"/>
      <c r="I53" s="308"/>
      <c r="J53" s="308"/>
      <c r="K53" s="308"/>
      <c r="L53" s="308"/>
      <c r="M53" s="308"/>
      <c r="N53" s="308"/>
      <c r="O53" s="308"/>
      <c r="P53" s="308"/>
      <c r="Q53" s="308"/>
      <c r="R53" s="308"/>
      <c r="S53" s="308"/>
      <c r="T53" s="308"/>
      <c r="U53" s="308"/>
      <c r="V53" s="308"/>
      <c r="Y53" s="308" t="s">
        <v>179</v>
      </c>
      <c r="Z53" s="308"/>
      <c r="AA53" s="308"/>
      <c r="AB53" s="308"/>
      <c r="AG53" s="258" t="str">
        <f>C53</f>
        <v>標本作製費用（検体などのスライド等作製費用／1症例当り）</v>
      </c>
      <c r="AH53" s="259">
        <f>IF(H54="",0,ROUNDDOWN(Y56*$AH$33,0))</f>
        <v>4290</v>
      </c>
      <c r="AI53" s="259">
        <f>IF(H54="",0,ROUNDDOWN(Y54*$AH$33,0))</f>
        <v>3300</v>
      </c>
      <c r="AJ53" s="259">
        <v>0</v>
      </c>
      <c r="AK53" s="260">
        <f>INT(AH53*0.01)</f>
        <v>42</v>
      </c>
      <c r="AL53" s="261">
        <f>AK53*4</f>
        <v>168</v>
      </c>
      <c r="AM53" s="265">
        <f>AH53-(AI53+AJ53+AL53)</f>
        <v>822</v>
      </c>
      <c r="AN53" s="263">
        <f>AJ53+AM53</f>
        <v>822</v>
      </c>
    </row>
    <row r="54" spans="2:41" ht="14.25" x14ac:dyDescent="0.15">
      <c r="C54" s="308" t="s">
        <v>319</v>
      </c>
      <c r="D54" s="308"/>
      <c r="E54" s="308"/>
      <c r="F54" s="308"/>
      <c r="H54" s="351">
        <v>1</v>
      </c>
      <c r="I54" s="351"/>
      <c r="J54" s="351"/>
      <c r="K54" s="86" t="s">
        <v>320</v>
      </c>
      <c r="L54" s="82" t="s">
        <v>24</v>
      </c>
      <c r="M54" s="309">
        <v>3000</v>
      </c>
      <c r="N54" s="309"/>
      <c r="O54" s="309"/>
      <c r="P54" s="308" t="s">
        <v>125</v>
      </c>
      <c r="Q54" s="308"/>
      <c r="R54" s="308"/>
      <c r="S54" s="308"/>
      <c r="T54" s="308"/>
      <c r="U54" s="308"/>
      <c r="V54" s="308"/>
      <c r="W54" s="311" t="s">
        <v>64</v>
      </c>
      <c r="X54" s="311"/>
      <c r="Y54" s="422">
        <f>IF(H54="",0,H54*M54)</f>
        <v>3000</v>
      </c>
      <c r="Z54" s="422"/>
      <c r="AA54" s="422"/>
      <c r="AB54" s="422"/>
      <c r="AC54" s="13" t="s">
        <v>1</v>
      </c>
      <c r="AD54" s="14"/>
      <c r="AG54" s="258"/>
      <c r="AH54" s="259"/>
      <c r="AI54" s="259"/>
      <c r="AJ54" s="259"/>
      <c r="AK54" s="260"/>
      <c r="AL54" s="261"/>
      <c r="AM54" s="265">
        <f t="shared" ref="AM54:AM57" si="2">AH54-(AI54+AJ54+AL54)</f>
        <v>0</v>
      </c>
      <c r="AN54" s="263">
        <f t="shared" ref="AN54:AN57" si="3">AJ54+AM54</f>
        <v>0</v>
      </c>
    </row>
    <row r="55" spans="2:41" ht="14.25" x14ac:dyDescent="0.15">
      <c r="C55" s="308" t="s">
        <v>127</v>
      </c>
      <c r="D55" s="308"/>
      <c r="E55" s="308"/>
      <c r="F55" s="308"/>
      <c r="G55" s="308"/>
      <c r="H55" s="312">
        <f>Y54</f>
        <v>3000</v>
      </c>
      <c r="I55" s="312"/>
      <c r="J55" s="312"/>
      <c r="K55" s="81" t="s">
        <v>1</v>
      </c>
      <c r="L55" s="82" t="s">
        <v>24</v>
      </c>
      <c r="M55" s="313">
        <v>0.3</v>
      </c>
      <c r="N55" s="313"/>
      <c r="O55" s="313"/>
      <c r="P55" s="311"/>
      <c r="Q55" s="311"/>
      <c r="R55" s="311"/>
      <c r="S55" s="311"/>
      <c r="T55" s="311"/>
      <c r="U55" s="311"/>
      <c r="V55" s="311"/>
      <c r="W55" s="311" t="s">
        <v>64</v>
      </c>
      <c r="X55" s="311"/>
      <c r="Y55" s="424">
        <f>H55*M55</f>
        <v>900</v>
      </c>
      <c r="Z55" s="424"/>
      <c r="AA55" s="424"/>
      <c r="AB55" s="424"/>
      <c r="AC55" s="13" t="s">
        <v>1</v>
      </c>
      <c r="AD55" s="14"/>
      <c r="AG55" s="258"/>
      <c r="AH55" s="259"/>
      <c r="AI55" s="259"/>
      <c r="AJ55" s="259"/>
      <c r="AK55" s="260"/>
      <c r="AL55" s="261"/>
      <c r="AM55" s="265">
        <f t="shared" si="2"/>
        <v>0</v>
      </c>
      <c r="AN55" s="263">
        <f t="shared" si="3"/>
        <v>0</v>
      </c>
    </row>
    <row r="56" spans="2:41" ht="14.25" x14ac:dyDescent="0.15">
      <c r="C56" s="308"/>
      <c r="D56" s="308"/>
      <c r="E56" s="308"/>
      <c r="F56" s="308"/>
      <c r="G56" s="308"/>
      <c r="H56" s="425"/>
      <c r="I56" s="425"/>
      <c r="J56" s="425"/>
      <c r="M56" s="309"/>
      <c r="N56" s="309"/>
      <c r="O56" s="309"/>
      <c r="P56" s="308"/>
      <c r="Q56" s="308"/>
      <c r="R56" s="308"/>
      <c r="S56" s="308"/>
      <c r="T56" s="308"/>
      <c r="U56" s="308"/>
      <c r="V56" s="308"/>
      <c r="W56" s="311" t="s">
        <v>321</v>
      </c>
      <c r="X56" s="311"/>
      <c r="Y56" s="394">
        <f>SUM(Y54:AB55)</f>
        <v>3900</v>
      </c>
      <c r="Z56" s="394"/>
      <c r="AA56" s="394"/>
      <c r="AB56" s="394"/>
      <c r="AC56" s="13" t="s">
        <v>1</v>
      </c>
      <c r="AD56" s="14"/>
      <c r="AG56" s="258"/>
      <c r="AH56" s="259"/>
      <c r="AI56" s="259"/>
      <c r="AJ56" s="259"/>
      <c r="AK56" s="260"/>
      <c r="AL56" s="261"/>
      <c r="AM56" s="265">
        <f t="shared" si="2"/>
        <v>0</v>
      </c>
      <c r="AN56" s="263">
        <f t="shared" si="3"/>
        <v>0</v>
      </c>
    </row>
    <row r="57" spans="2:41" ht="5.0999999999999996" customHeight="1" x14ac:dyDescent="0.15">
      <c r="M57" s="106"/>
      <c r="N57" s="106"/>
      <c r="Q57" s="107"/>
      <c r="R57" s="107"/>
      <c r="S57" s="105"/>
      <c r="T57" s="105"/>
      <c r="U57" s="105"/>
      <c r="V57" s="105"/>
      <c r="W57" s="105"/>
      <c r="X57" s="105"/>
      <c r="Y57" s="105"/>
      <c r="Z57" s="105"/>
      <c r="AG57" s="258"/>
      <c r="AH57" s="259"/>
      <c r="AI57" s="259"/>
      <c r="AJ57" s="259"/>
      <c r="AK57" s="260"/>
      <c r="AL57" s="261"/>
      <c r="AM57" s="265">
        <f t="shared" si="2"/>
        <v>0</v>
      </c>
      <c r="AN57" s="263">
        <f t="shared" si="3"/>
        <v>0</v>
      </c>
    </row>
    <row r="58" spans="2:41" x14ac:dyDescent="0.15">
      <c r="B58" s="81" t="s">
        <v>131</v>
      </c>
      <c r="C58" s="308" t="s">
        <v>272</v>
      </c>
      <c r="D58" s="308"/>
      <c r="E58" s="308"/>
      <c r="F58" s="308"/>
      <c r="G58" s="308"/>
      <c r="H58" s="308"/>
      <c r="I58" s="308"/>
      <c r="J58" s="308"/>
      <c r="K58" s="308"/>
      <c r="L58" s="308"/>
      <c r="M58" s="308"/>
      <c r="N58" s="308"/>
      <c r="O58" s="308"/>
      <c r="P58" s="308"/>
      <c r="Q58" s="308"/>
      <c r="R58" s="308"/>
      <c r="S58" s="308"/>
      <c r="T58" s="308"/>
      <c r="U58" s="308"/>
      <c r="V58" s="308"/>
      <c r="W58" s="108"/>
      <c r="X58" s="108"/>
      <c r="Y58" s="308" t="s">
        <v>179</v>
      </c>
      <c r="Z58" s="308"/>
      <c r="AA58" s="308"/>
      <c r="AB58" s="308"/>
      <c r="AG58" s="258" t="str">
        <f>C58</f>
        <v>追跡調査（1調査当り）</v>
      </c>
      <c r="AH58" s="259">
        <f>IF(Y59="非該当",0,ROUNDDOWN(Y61*$AH$33,0))</f>
        <v>18590</v>
      </c>
      <c r="AI58" s="259">
        <f>IF(Y59="非該当",0,ROUNDDOWN(Y59*$AH$33,0))</f>
        <v>14300</v>
      </c>
      <c r="AJ58" s="259">
        <v>0</v>
      </c>
      <c r="AK58" s="260">
        <f>INT(AH58*0.01)</f>
        <v>185</v>
      </c>
      <c r="AL58" s="261">
        <f>AK58*4</f>
        <v>740</v>
      </c>
      <c r="AM58" s="265">
        <f t="shared" ref="AM58:AM72" si="4">AH58-(AI58+AJ58+AL58)</f>
        <v>3550</v>
      </c>
      <c r="AN58" s="263">
        <f t="shared" si="0"/>
        <v>3550</v>
      </c>
    </row>
    <row r="59" spans="2:41" ht="14.25" x14ac:dyDescent="0.15">
      <c r="C59" s="308" t="s">
        <v>82</v>
      </c>
      <c r="D59" s="308"/>
      <c r="E59" s="308"/>
      <c r="F59" s="308"/>
      <c r="G59" s="308"/>
      <c r="H59" s="82">
        <v>2</v>
      </c>
      <c r="I59" s="311" t="s">
        <v>126</v>
      </c>
      <c r="J59" s="311"/>
      <c r="K59" s="311"/>
      <c r="L59" s="82" t="s">
        <v>24</v>
      </c>
      <c r="M59" s="312">
        <f>IF(S2="■",6500*0.7,IF(S2="□",6500,""))</f>
        <v>6500</v>
      </c>
      <c r="N59" s="312"/>
      <c r="O59" s="312"/>
      <c r="P59" s="308" t="s">
        <v>125</v>
      </c>
      <c r="Q59" s="308"/>
      <c r="R59" s="308"/>
      <c r="S59" s="308"/>
      <c r="T59" s="308"/>
      <c r="U59" s="308"/>
      <c r="V59" s="308"/>
      <c r="W59" s="311" t="s">
        <v>64</v>
      </c>
      <c r="X59" s="311"/>
      <c r="Y59" s="421">
        <f>H59*M59</f>
        <v>13000</v>
      </c>
      <c r="Z59" s="421"/>
      <c r="AA59" s="421"/>
      <c r="AB59" s="421"/>
      <c r="AC59" s="13" t="s">
        <v>180</v>
      </c>
      <c r="AD59" s="14"/>
      <c r="AG59" s="258"/>
      <c r="AH59" s="259"/>
      <c r="AI59" s="259"/>
      <c r="AJ59" s="259"/>
      <c r="AK59" s="260"/>
      <c r="AL59" s="261"/>
      <c r="AM59" s="265">
        <f t="shared" si="4"/>
        <v>0</v>
      </c>
      <c r="AN59" s="263">
        <f t="shared" si="0"/>
        <v>0</v>
      </c>
    </row>
    <row r="60" spans="2:41" ht="14.25" x14ac:dyDescent="0.15">
      <c r="C60" s="308" t="s">
        <v>127</v>
      </c>
      <c r="D60" s="308"/>
      <c r="E60" s="308"/>
      <c r="F60" s="308"/>
      <c r="G60" s="308"/>
      <c r="H60" s="312">
        <f>Y59</f>
        <v>13000</v>
      </c>
      <c r="I60" s="312"/>
      <c r="J60" s="312"/>
      <c r="K60" s="81" t="s">
        <v>1</v>
      </c>
      <c r="L60" s="82" t="s">
        <v>24</v>
      </c>
      <c r="M60" s="313">
        <v>0.3</v>
      </c>
      <c r="N60" s="313"/>
      <c r="O60" s="313"/>
      <c r="P60" s="311"/>
      <c r="Q60" s="311"/>
      <c r="R60" s="311"/>
      <c r="S60" s="311"/>
      <c r="T60" s="311"/>
      <c r="U60" s="311"/>
      <c r="V60" s="311"/>
      <c r="W60" s="311" t="s">
        <v>64</v>
      </c>
      <c r="X60" s="311"/>
      <c r="Y60" s="424">
        <f>H60*M60</f>
        <v>3900</v>
      </c>
      <c r="Z60" s="424"/>
      <c r="AA60" s="424"/>
      <c r="AB60" s="424"/>
      <c r="AC60" s="13" t="s">
        <v>180</v>
      </c>
      <c r="AD60" s="14"/>
      <c r="AG60" s="258"/>
      <c r="AH60" s="259"/>
      <c r="AI60" s="259"/>
      <c r="AJ60" s="259"/>
      <c r="AK60" s="260"/>
      <c r="AL60" s="261"/>
      <c r="AM60" s="265">
        <f t="shared" si="4"/>
        <v>0</v>
      </c>
      <c r="AN60" s="263">
        <f t="shared" si="0"/>
        <v>0</v>
      </c>
    </row>
    <row r="61" spans="2:41" ht="14.25" x14ac:dyDescent="0.15">
      <c r="C61" s="308"/>
      <c r="D61" s="308"/>
      <c r="E61" s="308"/>
      <c r="F61" s="308"/>
      <c r="G61" s="308"/>
      <c r="H61" s="425"/>
      <c r="I61" s="425"/>
      <c r="J61" s="425"/>
      <c r="M61" s="309"/>
      <c r="N61" s="309"/>
      <c r="O61" s="309"/>
      <c r="P61" s="308"/>
      <c r="Q61" s="308"/>
      <c r="R61" s="308"/>
      <c r="S61" s="308"/>
      <c r="T61" s="308"/>
      <c r="U61" s="308"/>
      <c r="V61" s="308"/>
      <c r="W61" s="311" t="s">
        <v>321</v>
      </c>
      <c r="X61" s="311"/>
      <c r="Y61" s="394">
        <f>SUM(Y59:AB60)</f>
        <v>16900</v>
      </c>
      <c r="Z61" s="394"/>
      <c r="AA61" s="394"/>
      <c r="AB61" s="394"/>
      <c r="AC61" s="13" t="s">
        <v>1</v>
      </c>
      <c r="AD61" s="14"/>
      <c r="AG61" s="258"/>
      <c r="AH61" s="259"/>
      <c r="AI61" s="259"/>
      <c r="AJ61" s="259"/>
      <c r="AK61" s="260"/>
      <c r="AL61" s="261"/>
      <c r="AM61" s="265">
        <f t="shared" si="4"/>
        <v>0</v>
      </c>
      <c r="AN61" s="263">
        <f t="shared" si="0"/>
        <v>0</v>
      </c>
    </row>
    <row r="62" spans="2:41" ht="5.0999999999999996" customHeight="1" x14ac:dyDescent="0.15">
      <c r="H62" s="109"/>
      <c r="I62" s="109"/>
      <c r="J62" s="109"/>
      <c r="M62" s="106"/>
      <c r="N62" s="106"/>
      <c r="O62" s="106"/>
      <c r="Q62" s="82"/>
      <c r="R62" s="82"/>
      <c r="S62" s="110"/>
      <c r="T62" s="110"/>
      <c r="U62" s="110"/>
      <c r="V62" s="110"/>
      <c r="W62" s="110"/>
      <c r="Y62" s="110"/>
      <c r="AC62" s="110"/>
      <c r="AD62" s="110"/>
      <c r="AG62" s="258"/>
      <c r="AH62" s="259"/>
      <c r="AI62" s="259"/>
      <c r="AJ62" s="259"/>
      <c r="AK62" s="260"/>
      <c r="AL62" s="261"/>
      <c r="AM62" s="265">
        <f t="shared" si="4"/>
        <v>0</v>
      </c>
      <c r="AN62" s="263">
        <f t="shared" si="0"/>
        <v>0</v>
      </c>
    </row>
    <row r="63" spans="2:41" ht="14.25" x14ac:dyDescent="0.15">
      <c r="B63" s="81" t="s">
        <v>132</v>
      </c>
      <c r="C63" s="308" t="s">
        <v>322</v>
      </c>
      <c r="D63" s="308"/>
      <c r="E63" s="308"/>
      <c r="F63" s="308"/>
      <c r="G63" s="308"/>
      <c r="H63" s="308"/>
      <c r="I63" s="308"/>
      <c r="J63" s="308"/>
      <c r="K63" s="308"/>
      <c r="L63" s="308"/>
      <c r="M63" s="308"/>
      <c r="N63" s="308"/>
      <c r="O63" s="308"/>
      <c r="P63" s="308"/>
      <c r="Q63" s="308"/>
      <c r="R63" s="308"/>
      <c r="S63" s="308"/>
      <c r="T63" s="308"/>
      <c r="U63" s="308"/>
      <c r="V63" s="308"/>
      <c r="W63" s="108"/>
      <c r="X63" s="108"/>
      <c r="Y63" s="308" t="s">
        <v>179</v>
      </c>
      <c r="Z63" s="308"/>
      <c r="AA63" s="308"/>
      <c r="AB63" s="308"/>
      <c r="AC63" s="110"/>
      <c r="AD63" s="110"/>
      <c r="AG63" s="258" t="str">
        <f>C63</f>
        <v>生存調査（1調査当り）</v>
      </c>
      <c r="AH63" s="259">
        <f>IF(Y64="非該当",0,ROUNDDOWN(Y66*$AH$33,0))</f>
        <v>18590</v>
      </c>
      <c r="AI63" s="259">
        <f>IF(Y64="非該当",0,ROUNDDOWN(Y64*$AH$33,0))</f>
        <v>14300</v>
      </c>
      <c r="AJ63" s="259">
        <v>0</v>
      </c>
      <c r="AK63" s="260">
        <f>INT(AH63*0.01)</f>
        <v>185</v>
      </c>
      <c r="AL63" s="261">
        <f>AK63*4</f>
        <v>740</v>
      </c>
      <c r="AM63" s="265">
        <f t="shared" si="4"/>
        <v>3550</v>
      </c>
      <c r="AN63" s="263">
        <f t="shared" si="0"/>
        <v>3550</v>
      </c>
    </row>
    <row r="64" spans="2:41" ht="14.25" x14ac:dyDescent="0.15">
      <c r="C64" s="308" t="s">
        <v>82</v>
      </c>
      <c r="D64" s="308"/>
      <c r="E64" s="308"/>
      <c r="F64" s="308"/>
      <c r="G64" s="308"/>
      <c r="H64" s="82">
        <v>2</v>
      </c>
      <c r="I64" s="311" t="s">
        <v>126</v>
      </c>
      <c r="J64" s="311"/>
      <c r="K64" s="311"/>
      <c r="L64" s="82" t="s">
        <v>24</v>
      </c>
      <c r="M64" s="312">
        <f>M59</f>
        <v>6500</v>
      </c>
      <c r="N64" s="312"/>
      <c r="O64" s="312"/>
      <c r="P64" s="308" t="s">
        <v>125</v>
      </c>
      <c r="Q64" s="308"/>
      <c r="R64" s="308"/>
      <c r="S64" s="308"/>
      <c r="T64" s="308"/>
      <c r="U64" s="308"/>
      <c r="V64" s="308"/>
      <c r="W64" s="311" t="s">
        <v>64</v>
      </c>
      <c r="X64" s="311"/>
      <c r="Y64" s="314">
        <f>H64*M64</f>
        <v>13000</v>
      </c>
      <c r="Z64" s="314"/>
      <c r="AA64" s="314"/>
      <c r="AB64" s="314"/>
      <c r="AC64" s="13" t="s">
        <v>1</v>
      </c>
      <c r="AD64" s="14"/>
      <c r="AG64" s="258"/>
      <c r="AH64" s="259"/>
      <c r="AI64" s="259"/>
      <c r="AJ64" s="259"/>
      <c r="AK64" s="260"/>
      <c r="AL64" s="261"/>
      <c r="AM64" s="265">
        <f t="shared" si="4"/>
        <v>0</v>
      </c>
      <c r="AN64" s="263">
        <f t="shared" si="0"/>
        <v>0</v>
      </c>
    </row>
    <row r="65" spans="2:40" ht="14.25" x14ac:dyDescent="0.15">
      <c r="C65" s="308" t="s">
        <v>127</v>
      </c>
      <c r="D65" s="308"/>
      <c r="E65" s="308"/>
      <c r="F65" s="308"/>
      <c r="G65" s="308"/>
      <c r="H65" s="312">
        <f>Y64</f>
        <v>13000</v>
      </c>
      <c r="I65" s="312"/>
      <c r="J65" s="312"/>
      <c r="K65" s="81" t="s">
        <v>1</v>
      </c>
      <c r="L65" s="82" t="s">
        <v>24</v>
      </c>
      <c r="M65" s="313">
        <v>0.3</v>
      </c>
      <c r="N65" s="313"/>
      <c r="O65" s="313"/>
      <c r="P65" s="308"/>
      <c r="Q65" s="308"/>
      <c r="R65" s="308"/>
      <c r="S65" s="308"/>
      <c r="T65" s="308"/>
      <c r="U65" s="308"/>
      <c r="V65" s="308"/>
      <c r="W65" s="311" t="s">
        <v>64</v>
      </c>
      <c r="X65" s="311"/>
      <c r="Y65" s="321">
        <f>H65*M65</f>
        <v>3900</v>
      </c>
      <c r="Z65" s="321"/>
      <c r="AA65" s="321"/>
      <c r="AB65" s="321"/>
      <c r="AC65" s="13" t="s">
        <v>1</v>
      </c>
      <c r="AD65" s="14"/>
      <c r="AG65" s="258"/>
      <c r="AH65" s="259"/>
      <c r="AI65" s="259"/>
      <c r="AJ65" s="259"/>
      <c r="AK65" s="260"/>
      <c r="AL65" s="261"/>
      <c r="AM65" s="265">
        <f t="shared" si="4"/>
        <v>0</v>
      </c>
      <c r="AN65" s="263">
        <f t="shared" si="0"/>
        <v>0</v>
      </c>
    </row>
    <row r="66" spans="2:40" ht="14.25" x14ac:dyDescent="0.15">
      <c r="H66" s="109"/>
      <c r="I66" s="109"/>
      <c r="J66" s="109"/>
      <c r="M66" s="106"/>
      <c r="N66" s="106"/>
      <c r="O66" s="106"/>
      <c r="W66" s="311" t="s">
        <v>321</v>
      </c>
      <c r="X66" s="311"/>
      <c r="Y66" s="394">
        <f>SUM(Y64:AB65)</f>
        <v>16900</v>
      </c>
      <c r="Z66" s="394"/>
      <c r="AA66" s="394"/>
      <c r="AB66" s="394"/>
      <c r="AC66" s="13" t="s">
        <v>1</v>
      </c>
      <c r="AD66" s="14"/>
      <c r="AG66" s="258"/>
      <c r="AH66" s="259"/>
      <c r="AI66" s="259"/>
      <c r="AJ66" s="259"/>
      <c r="AK66" s="260"/>
      <c r="AL66" s="261"/>
      <c r="AM66" s="265">
        <f t="shared" si="4"/>
        <v>0</v>
      </c>
      <c r="AN66" s="263">
        <f t="shared" si="0"/>
        <v>0</v>
      </c>
    </row>
    <row r="67" spans="2:40" ht="5.0999999999999996" customHeight="1" x14ac:dyDescent="0.15">
      <c r="M67" s="106"/>
      <c r="N67" s="106"/>
      <c r="Q67" s="107"/>
      <c r="R67" s="107"/>
      <c r="S67" s="105"/>
      <c r="T67" s="105"/>
      <c r="U67" s="105"/>
      <c r="V67" s="105"/>
      <c r="W67" s="105"/>
      <c r="Y67" s="105"/>
      <c r="AC67" s="105"/>
      <c r="AD67" s="105"/>
      <c r="AG67" s="258"/>
      <c r="AH67" s="259"/>
      <c r="AI67" s="259"/>
      <c r="AJ67" s="259"/>
      <c r="AK67" s="260"/>
      <c r="AL67" s="261"/>
      <c r="AM67" s="265">
        <f t="shared" si="4"/>
        <v>0</v>
      </c>
      <c r="AN67" s="263">
        <f t="shared" si="0"/>
        <v>0</v>
      </c>
    </row>
    <row r="68" spans="2:40" ht="14.25" x14ac:dyDescent="0.15">
      <c r="B68" s="81" t="s">
        <v>133</v>
      </c>
      <c r="C68" s="308" t="s">
        <v>323</v>
      </c>
      <c r="D68" s="308"/>
      <c r="E68" s="308"/>
      <c r="F68" s="308"/>
      <c r="G68" s="308"/>
      <c r="H68" s="308"/>
      <c r="I68" s="308"/>
      <c r="J68" s="308"/>
      <c r="K68" s="308"/>
      <c r="L68" s="308"/>
      <c r="M68" s="308"/>
      <c r="N68" s="308"/>
      <c r="O68" s="308"/>
      <c r="P68" s="308"/>
      <c r="Q68" s="308"/>
      <c r="R68" s="308"/>
      <c r="S68" s="308"/>
      <c r="T68" s="308"/>
      <c r="U68" s="308"/>
      <c r="V68" s="308"/>
      <c r="W68" s="308"/>
      <c r="X68" s="308"/>
      <c r="Y68" s="308" t="s">
        <v>179</v>
      </c>
      <c r="Z68" s="308"/>
      <c r="AA68" s="308"/>
      <c r="AB68" s="308"/>
      <c r="AC68" s="105"/>
      <c r="AD68" s="105"/>
      <c r="AG68" s="258" t="str">
        <f>C68</f>
        <v>脱落症例経費（症例脱落にかかる経費／１症例当り）</v>
      </c>
      <c r="AH68" s="259">
        <f>ROUNDDOWN(Y71*$AH$33,0)</f>
        <v>55000</v>
      </c>
      <c r="AI68" s="259">
        <f>ROUNDDOWN(Y69*$AH$33,0)</f>
        <v>38500</v>
      </c>
      <c r="AJ68" s="259">
        <v>0</v>
      </c>
      <c r="AK68" s="260">
        <f>INT(AH68*0.01)</f>
        <v>550</v>
      </c>
      <c r="AL68" s="261">
        <f>AK68*4</f>
        <v>2200</v>
      </c>
      <c r="AM68" s="265">
        <f t="shared" si="4"/>
        <v>14300</v>
      </c>
      <c r="AN68" s="263">
        <f t="shared" si="0"/>
        <v>14300</v>
      </c>
    </row>
    <row r="69" spans="2:40" ht="14.25" x14ac:dyDescent="0.15">
      <c r="C69" s="308" t="s">
        <v>63</v>
      </c>
      <c r="D69" s="308"/>
      <c r="E69" s="308"/>
      <c r="F69" s="308"/>
      <c r="G69" s="308"/>
      <c r="H69" s="308"/>
      <c r="I69" s="308"/>
      <c r="J69" s="308"/>
      <c r="K69" s="308"/>
      <c r="L69" s="308"/>
      <c r="M69" s="308"/>
      <c r="N69" s="308"/>
      <c r="O69" s="308"/>
      <c r="P69" s="308"/>
      <c r="Q69" s="308"/>
      <c r="R69" s="308"/>
      <c r="S69" s="308"/>
      <c r="T69" s="308"/>
      <c r="U69" s="308"/>
      <c r="V69" s="308"/>
      <c r="W69" s="311" t="s">
        <v>64</v>
      </c>
      <c r="X69" s="311"/>
      <c r="Y69" s="422">
        <f>IF(S2="■",35000*0.7,35000)</f>
        <v>35000</v>
      </c>
      <c r="Z69" s="422"/>
      <c r="AA69" s="422"/>
      <c r="AB69" s="422"/>
      <c r="AC69" s="13" t="s">
        <v>1</v>
      </c>
      <c r="AD69" s="14"/>
      <c r="AG69" s="258"/>
      <c r="AH69" s="259"/>
      <c r="AI69" s="259"/>
      <c r="AJ69" s="259"/>
      <c r="AK69" s="260"/>
      <c r="AL69" s="261"/>
      <c r="AM69" s="265">
        <f t="shared" si="4"/>
        <v>0</v>
      </c>
      <c r="AN69" s="263">
        <f t="shared" si="0"/>
        <v>0</v>
      </c>
    </row>
    <row r="70" spans="2:40" ht="14.25" x14ac:dyDescent="0.15">
      <c r="C70" s="308" t="s">
        <v>190</v>
      </c>
      <c r="D70" s="308"/>
      <c r="E70" s="308"/>
      <c r="F70" s="308"/>
      <c r="G70" s="308"/>
      <c r="H70" s="312">
        <f>IF(S2="■",15000*0.7,15000)</f>
        <v>15000</v>
      </c>
      <c r="I70" s="312"/>
      <c r="J70" s="312"/>
      <c r="K70" s="308" t="s">
        <v>1</v>
      </c>
      <c r="L70" s="308"/>
      <c r="M70" s="308"/>
      <c r="N70" s="308"/>
      <c r="O70" s="308"/>
      <c r="P70" s="308"/>
      <c r="Q70" s="308"/>
      <c r="R70" s="308"/>
      <c r="S70" s="308"/>
      <c r="T70" s="308"/>
      <c r="U70" s="308"/>
      <c r="V70" s="308"/>
      <c r="W70" s="311" t="s">
        <v>64</v>
      </c>
      <c r="X70" s="311"/>
      <c r="Y70" s="321">
        <f>H70</f>
        <v>15000</v>
      </c>
      <c r="Z70" s="321"/>
      <c r="AA70" s="321"/>
      <c r="AB70" s="321"/>
      <c r="AC70" s="13" t="s">
        <v>1</v>
      </c>
      <c r="AD70" s="14"/>
      <c r="AG70" s="258"/>
      <c r="AH70" s="259"/>
      <c r="AI70" s="259"/>
      <c r="AJ70" s="259"/>
      <c r="AK70" s="260"/>
      <c r="AL70" s="261"/>
      <c r="AM70" s="265">
        <f t="shared" si="4"/>
        <v>0</v>
      </c>
      <c r="AN70" s="263">
        <f t="shared" si="0"/>
        <v>0</v>
      </c>
    </row>
    <row r="71" spans="2:40" ht="14.25" x14ac:dyDescent="0.15">
      <c r="H71" s="109"/>
      <c r="I71" s="109"/>
      <c r="J71" s="109"/>
      <c r="M71" s="106"/>
      <c r="N71" s="106"/>
      <c r="O71" s="106"/>
      <c r="W71" s="311" t="s">
        <v>321</v>
      </c>
      <c r="X71" s="311"/>
      <c r="Y71" s="394">
        <f>SUM(Y69:AB70)</f>
        <v>50000</v>
      </c>
      <c r="Z71" s="394"/>
      <c r="AA71" s="394"/>
      <c r="AB71" s="394"/>
      <c r="AC71" s="13" t="s">
        <v>1</v>
      </c>
      <c r="AD71" s="14"/>
      <c r="AG71" s="258"/>
      <c r="AH71" s="259"/>
      <c r="AI71" s="259"/>
      <c r="AJ71" s="259"/>
      <c r="AK71" s="260"/>
      <c r="AL71" s="261"/>
      <c r="AM71" s="265">
        <f t="shared" si="4"/>
        <v>0</v>
      </c>
      <c r="AN71" s="263">
        <f t="shared" si="0"/>
        <v>0</v>
      </c>
    </row>
    <row r="72" spans="2:40" ht="5.0999999999999996" customHeight="1" x14ac:dyDescent="0.15">
      <c r="Q72" s="105"/>
      <c r="R72" s="105"/>
      <c r="S72" s="105"/>
      <c r="T72" s="105"/>
      <c r="U72" s="105"/>
      <c r="V72" s="105"/>
      <c r="W72" s="105"/>
      <c r="Y72" s="105"/>
      <c r="AC72" s="105"/>
      <c r="AD72" s="105"/>
      <c r="AG72" s="258"/>
      <c r="AH72" s="259"/>
      <c r="AI72" s="259"/>
      <c r="AJ72" s="259"/>
      <c r="AK72" s="260"/>
      <c r="AL72" s="261"/>
      <c r="AM72" s="265">
        <f t="shared" si="4"/>
        <v>0</v>
      </c>
      <c r="AN72" s="263">
        <f t="shared" si="0"/>
        <v>0</v>
      </c>
    </row>
    <row r="73" spans="2:40" ht="14.25" x14ac:dyDescent="0.15">
      <c r="B73" s="81" t="s">
        <v>134</v>
      </c>
      <c r="C73" s="308" t="s">
        <v>324</v>
      </c>
      <c r="D73" s="308"/>
      <c r="E73" s="308"/>
      <c r="F73" s="308"/>
      <c r="G73" s="308"/>
      <c r="H73" s="308"/>
      <c r="I73" s="308"/>
      <c r="J73" s="308"/>
      <c r="K73" s="308"/>
      <c r="L73" s="308"/>
      <c r="M73" s="308"/>
      <c r="N73" s="308"/>
      <c r="O73" s="308"/>
      <c r="P73" s="308"/>
      <c r="Q73" s="308"/>
      <c r="R73" s="308"/>
      <c r="S73" s="308"/>
      <c r="T73" s="308"/>
      <c r="U73" s="308"/>
      <c r="V73" s="308"/>
      <c r="W73" s="308"/>
      <c r="X73" s="308"/>
      <c r="Y73" s="308" t="s">
        <v>179</v>
      </c>
      <c r="Z73" s="308"/>
      <c r="AA73" s="308"/>
      <c r="AB73" s="308"/>
      <c r="AC73" s="105"/>
      <c r="AD73" s="105"/>
      <c r="AG73" s="264" t="str">
        <f>C73</f>
        <v>監査対応費（依頼者の監査にかかる経費／１日当り）</v>
      </c>
      <c r="AH73" s="259">
        <f>ROUNDDOWN(Y74*$AH$33,0)</f>
        <v>55000</v>
      </c>
      <c r="AI73" s="259">
        <v>0</v>
      </c>
      <c r="AJ73" s="259">
        <v>0</v>
      </c>
      <c r="AK73" s="260">
        <v>0</v>
      </c>
      <c r="AL73" s="261">
        <v>0</v>
      </c>
      <c r="AM73" s="265">
        <f>AH73</f>
        <v>55000</v>
      </c>
      <c r="AN73" s="263">
        <f t="shared" si="0"/>
        <v>55000</v>
      </c>
    </row>
    <row r="74" spans="2:40" ht="14.25" x14ac:dyDescent="0.15">
      <c r="C74" s="308" t="s">
        <v>63</v>
      </c>
      <c r="D74" s="308"/>
      <c r="E74" s="308"/>
      <c r="F74" s="308"/>
      <c r="G74" s="308"/>
      <c r="H74" s="308"/>
      <c r="I74" s="308"/>
      <c r="J74" s="308"/>
      <c r="K74" s="308"/>
      <c r="L74" s="308"/>
      <c r="M74" s="308"/>
      <c r="N74" s="308"/>
      <c r="O74" s="308"/>
      <c r="P74" s="308"/>
      <c r="Q74" s="308"/>
      <c r="R74" s="308"/>
      <c r="S74" s="308"/>
      <c r="T74" s="308"/>
      <c r="U74" s="308"/>
      <c r="V74" s="308"/>
      <c r="W74" s="311" t="s">
        <v>64</v>
      </c>
      <c r="X74" s="311"/>
      <c r="Y74" s="422">
        <f>IF(S2="■",50000*0.7,50000)</f>
        <v>50000</v>
      </c>
      <c r="Z74" s="422"/>
      <c r="AA74" s="422"/>
      <c r="AB74" s="422"/>
      <c r="AC74" s="13" t="s">
        <v>1</v>
      </c>
      <c r="AD74" s="14"/>
      <c r="AG74" s="264"/>
      <c r="AH74" s="259"/>
      <c r="AI74" s="259"/>
      <c r="AJ74" s="259"/>
      <c r="AK74" s="260"/>
      <c r="AL74" s="261"/>
      <c r="AM74" s="265"/>
      <c r="AN74" s="263">
        <f t="shared" si="0"/>
        <v>0</v>
      </c>
    </row>
    <row r="75" spans="2:40" ht="5.0999999999999996" customHeight="1" x14ac:dyDescent="0.15">
      <c r="Q75" s="105"/>
      <c r="R75" s="105"/>
      <c r="S75" s="105"/>
      <c r="T75" s="105"/>
      <c r="U75" s="105"/>
      <c r="V75" s="105"/>
      <c r="W75" s="105"/>
      <c r="Y75" s="84"/>
      <c r="AC75" s="105"/>
      <c r="AD75" s="105"/>
      <c r="AG75" s="264"/>
      <c r="AH75" s="259"/>
      <c r="AI75" s="259"/>
      <c r="AJ75" s="259"/>
      <c r="AK75" s="260"/>
      <c r="AL75" s="261"/>
      <c r="AM75" s="265"/>
      <c r="AN75" s="263">
        <f t="shared" si="0"/>
        <v>0</v>
      </c>
    </row>
    <row r="76" spans="2:40" ht="14.25" x14ac:dyDescent="0.15">
      <c r="B76" s="81" t="s">
        <v>135</v>
      </c>
      <c r="C76" s="308" t="s">
        <v>325</v>
      </c>
      <c r="D76" s="308"/>
      <c r="E76" s="308"/>
      <c r="F76" s="308"/>
      <c r="G76" s="308"/>
      <c r="H76" s="308"/>
      <c r="I76" s="308"/>
      <c r="J76" s="308"/>
      <c r="K76" s="308"/>
      <c r="L76" s="308"/>
      <c r="M76" s="308"/>
      <c r="N76" s="308"/>
      <c r="O76" s="308"/>
      <c r="P76" s="308"/>
      <c r="Q76" s="308"/>
      <c r="R76" s="308"/>
      <c r="S76" s="308"/>
      <c r="T76" s="308"/>
      <c r="U76" s="308"/>
      <c r="V76" s="308"/>
      <c r="W76" s="308"/>
      <c r="X76" s="308"/>
      <c r="Y76" s="308" t="s">
        <v>179</v>
      </c>
      <c r="Z76" s="308"/>
      <c r="AA76" s="308"/>
      <c r="AB76" s="308"/>
      <c r="AC76" s="105"/>
      <c r="AD76" s="105"/>
      <c r="AG76" s="264" t="str">
        <f>C76</f>
        <v>ＧＣＰ適合性調査対応費（規制当局の査察にかかる経費／１日当り）</v>
      </c>
      <c r="AH76" s="259">
        <f>ROUNDDOWN(Y77*$AH$33,0)</f>
        <v>110000</v>
      </c>
      <c r="AI76" s="259">
        <v>0</v>
      </c>
      <c r="AJ76" s="259">
        <v>0</v>
      </c>
      <c r="AK76" s="260">
        <v>0</v>
      </c>
      <c r="AL76" s="261">
        <v>0</v>
      </c>
      <c r="AM76" s="265">
        <f t="shared" ref="AM76" si="5">AH76</f>
        <v>110000</v>
      </c>
      <c r="AN76" s="263">
        <f t="shared" si="0"/>
        <v>110000</v>
      </c>
    </row>
    <row r="77" spans="2:40" ht="14.25" x14ac:dyDescent="0.15">
      <c r="C77" s="308" t="s">
        <v>63</v>
      </c>
      <c r="D77" s="308"/>
      <c r="E77" s="308"/>
      <c r="F77" s="308"/>
      <c r="G77" s="308"/>
      <c r="H77" s="308"/>
      <c r="I77" s="308"/>
      <c r="J77" s="308"/>
      <c r="K77" s="308"/>
      <c r="L77" s="308"/>
      <c r="M77" s="308"/>
      <c r="N77" s="308"/>
      <c r="O77" s="308"/>
      <c r="P77" s="308"/>
      <c r="Q77" s="308"/>
      <c r="R77" s="308"/>
      <c r="S77" s="308"/>
      <c r="T77" s="308"/>
      <c r="U77" s="308"/>
      <c r="V77" s="308"/>
      <c r="W77" s="311" t="s">
        <v>64</v>
      </c>
      <c r="X77" s="311"/>
      <c r="Y77" s="422">
        <f>IF(S2="■","－",100000)</f>
        <v>100000</v>
      </c>
      <c r="Z77" s="422"/>
      <c r="AA77" s="422"/>
      <c r="AB77" s="422"/>
      <c r="AC77" s="13" t="s">
        <v>1</v>
      </c>
      <c r="AD77" s="14"/>
      <c r="AG77" s="264"/>
      <c r="AH77" s="259"/>
      <c r="AI77" s="259"/>
      <c r="AJ77" s="259"/>
      <c r="AK77" s="260"/>
      <c r="AL77" s="261"/>
      <c r="AM77" s="265"/>
      <c r="AN77" s="263">
        <f t="shared" si="0"/>
        <v>0</v>
      </c>
    </row>
    <row r="78" spans="2:40" ht="5.0999999999999996" customHeight="1" x14ac:dyDescent="0.15">
      <c r="Q78" s="105"/>
      <c r="R78" s="105"/>
      <c r="S78" s="105"/>
      <c r="T78" s="105"/>
      <c r="U78" s="105"/>
      <c r="V78" s="105"/>
      <c r="W78" s="105"/>
      <c r="Y78" s="84"/>
      <c r="AC78" s="105"/>
      <c r="AD78" s="105"/>
      <c r="AG78" s="264"/>
      <c r="AH78" s="259"/>
      <c r="AI78" s="259"/>
      <c r="AJ78" s="259"/>
      <c r="AK78" s="260"/>
      <c r="AL78" s="261"/>
      <c r="AM78" s="265"/>
      <c r="AN78" s="263">
        <f t="shared" si="0"/>
        <v>0</v>
      </c>
    </row>
    <row r="79" spans="2:40" ht="14.25" x14ac:dyDescent="0.15">
      <c r="B79" s="81" t="s">
        <v>136</v>
      </c>
      <c r="C79" s="308" t="s">
        <v>326</v>
      </c>
      <c r="D79" s="308"/>
      <c r="E79" s="308"/>
      <c r="F79" s="308"/>
      <c r="G79" s="308"/>
      <c r="H79" s="308"/>
      <c r="I79" s="308"/>
      <c r="J79" s="308"/>
      <c r="K79" s="308"/>
      <c r="L79" s="308"/>
      <c r="M79" s="308"/>
      <c r="N79" s="308"/>
      <c r="O79" s="308"/>
      <c r="P79" s="308"/>
      <c r="Q79" s="308"/>
      <c r="R79" s="308"/>
      <c r="S79" s="308"/>
      <c r="T79" s="308"/>
      <c r="U79" s="308"/>
      <c r="V79" s="308"/>
      <c r="W79" s="308"/>
      <c r="X79" s="308"/>
      <c r="Y79" s="308" t="s">
        <v>179</v>
      </c>
      <c r="Z79" s="308"/>
      <c r="AA79" s="308"/>
      <c r="AB79" s="308"/>
      <c r="AC79" s="105"/>
      <c r="AD79" s="105"/>
      <c r="AG79" s="264" t="str">
        <f>C79</f>
        <v>終了報告書提出後対応費（モニタリング又は監査にかかる経費／１日当り）</v>
      </c>
      <c r="AH79" s="259">
        <f>ROUNDDOWN(Y80*$AH$33,0)</f>
        <v>55000</v>
      </c>
      <c r="AI79" s="259">
        <v>0</v>
      </c>
      <c r="AJ79" s="259">
        <v>0</v>
      </c>
      <c r="AK79" s="260">
        <v>0</v>
      </c>
      <c r="AL79" s="261">
        <v>0</v>
      </c>
      <c r="AM79" s="265">
        <f t="shared" ref="AM79" si="6">AH79</f>
        <v>55000</v>
      </c>
      <c r="AN79" s="263">
        <f t="shared" si="0"/>
        <v>55000</v>
      </c>
    </row>
    <row r="80" spans="2:40" ht="14.25" x14ac:dyDescent="0.15">
      <c r="C80" s="308" t="s">
        <v>63</v>
      </c>
      <c r="D80" s="308"/>
      <c r="E80" s="308"/>
      <c r="F80" s="308"/>
      <c r="G80" s="308"/>
      <c r="H80" s="308"/>
      <c r="I80" s="308"/>
      <c r="J80" s="308"/>
      <c r="K80" s="308"/>
      <c r="L80" s="308"/>
      <c r="M80" s="308"/>
      <c r="N80" s="308"/>
      <c r="O80" s="308"/>
      <c r="P80" s="308"/>
      <c r="Q80" s="308"/>
      <c r="R80" s="308"/>
      <c r="S80" s="308"/>
      <c r="T80" s="308"/>
      <c r="U80" s="308"/>
      <c r="V80" s="308"/>
      <c r="W80" s="311" t="s">
        <v>64</v>
      </c>
      <c r="X80" s="311"/>
      <c r="Y80" s="422">
        <f>IF(S2="■",50000*0.7,50000)</f>
        <v>50000</v>
      </c>
      <c r="Z80" s="422"/>
      <c r="AA80" s="422"/>
      <c r="AB80" s="422"/>
      <c r="AC80" s="13" t="s">
        <v>1</v>
      </c>
      <c r="AD80" s="14"/>
      <c r="AG80" s="264"/>
      <c r="AH80" s="259"/>
      <c r="AI80" s="259"/>
      <c r="AJ80" s="259"/>
      <c r="AK80" s="260"/>
      <c r="AL80" s="261"/>
      <c r="AM80" s="265"/>
      <c r="AN80" s="263">
        <f t="shared" si="0"/>
        <v>0</v>
      </c>
    </row>
    <row r="81" spans="1:40" ht="5.0999999999999996" customHeight="1" x14ac:dyDescent="0.15">
      <c r="AG81" s="264"/>
      <c r="AH81" s="259"/>
      <c r="AI81" s="259"/>
      <c r="AJ81" s="259"/>
      <c r="AK81" s="260"/>
      <c r="AL81" s="261"/>
      <c r="AM81" s="265"/>
      <c r="AN81" s="263">
        <f t="shared" si="0"/>
        <v>0</v>
      </c>
    </row>
    <row r="82" spans="1:40" x14ac:dyDescent="0.15">
      <c r="B82" s="81" t="s">
        <v>159</v>
      </c>
      <c r="C82" s="308" t="s">
        <v>155</v>
      </c>
      <c r="D82" s="308"/>
      <c r="E82" s="308"/>
      <c r="F82" s="308"/>
      <c r="G82" s="308"/>
      <c r="H82" s="308"/>
      <c r="I82" s="308"/>
      <c r="J82" s="308"/>
      <c r="K82" s="308"/>
      <c r="L82" s="308"/>
      <c r="M82" s="308"/>
      <c r="N82" s="308"/>
      <c r="O82" s="308"/>
      <c r="P82" s="308"/>
      <c r="Q82" s="308"/>
      <c r="R82" s="308"/>
      <c r="S82" s="308"/>
      <c r="T82" s="308"/>
      <c r="U82" s="308"/>
      <c r="V82" s="308"/>
      <c r="W82" s="308"/>
      <c r="X82" s="308"/>
      <c r="Y82" s="308" t="s">
        <v>179</v>
      </c>
      <c r="Z82" s="308"/>
      <c r="AA82" s="308"/>
      <c r="AB82" s="308"/>
      <c r="AC82" s="86"/>
      <c r="AD82" s="86"/>
      <c r="AG82" s="266" t="str">
        <f>C82</f>
        <v>治験実施計画書で必要とする資材（当院で購入が必要な資材）</v>
      </c>
      <c r="AH82" s="269">
        <v>0</v>
      </c>
      <c r="AI82" s="269">
        <v>0</v>
      </c>
      <c r="AJ82" s="272">
        <v>0</v>
      </c>
      <c r="AK82" s="275">
        <v>0</v>
      </c>
      <c r="AL82" s="272">
        <v>0</v>
      </c>
      <c r="AM82" s="275">
        <v>0</v>
      </c>
      <c r="AN82" s="269">
        <f t="shared" si="0"/>
        <v>0</v>
      </c>
    </row>
    <row r="83" spans="1:40" ht="14.25" x14ac:dyDescent="0.15">
      <c r="C83" s="102" t="str">
        <f>R38</f>
        <v>■</v>
      </c>
      <c r="D83" s="308" t="s">
        <v>158</v>
      </c>
      <c r="E83" s="308"/>
      <c r="F83" s="308"/>
      <c r="G83" s="308"/>
      <c r="H83" s="308"/>
      <c r="I83" s="308"/>
      <c r="J83" s="308"/>
      <c r="K83" s="308"/>
      <c r="L83" s="308"/>
      <c r="M83" s="308"/>
      <c r="N83" s="308"/>
      <c r="O83" s="308"/>
      <c r="P83" s="308"/>
      <c r="Q83" s="308"/>
      <c r="R83" s="308"/>
      <c r="S83" s="308"/>
      <c r="T83" s="308"/>
      <c r="U83" s="308"/>
      <c r="V83" s="308"/>
      <c r="W83" s="311" t="s">
        <v>64</v>
      </c>
      <c r="X83" s="311"/>
      <c r="Y83" s="314" t="str">
        <f>IF(C83="■","購入金額","")</f>
        <v>購入金額</v>
      </c>
      <c r="Z83" s="314"/>
      <c r="AA83" s="314"/>
      <c r="AB83" s="314"/>
      <c r="AC83" s="13" t="s">
        <v>1</v>
      </c>
      <c r="AD83" s="14"/>
      <c r="AG83" s="267"/>
      <c r="AH83" s="270"/>
      <c r="AI83" s="270"/>
      <c r="AJ83" s="273"/>
      <c r="AK83" s="276"/>
      <c r="AL83" s="273"/>
      <c r="AM83" s="276"/>
      <c r="AN83" s="270">
        <f t="shared" si="0"/>
        <v>0</v>
      </c>
    </row>
    <row r="84" spans="1:40" ht="5.0999999999999996" customHeight="1" x14ac:dyDescent="0.15">
      <c r="AG84" s="267"/>
      <c r="AH84" s="270"/>
      <c r="AI84" s="270"/>
      <c r="AJ84" s="273"/>
      <c r="AK84" s="276"/>
      <c r="AL84" s="273"/>
      <c r="AM84" s="276"/>
      <c r="AN84" s="270">
        <f t="shared" si="0"/>
        <v>0</v>
      </c>
    </row>
    <row r="85" spans="1:40" x14ac:dyDescent="0.15">
      <c r="A85" s="308" t="s">
        <v>124</v>
      </c>
      <c r="B85" s="308"/>
      <c r="C85" s="308"/>
      <c r="D85" s="308"/>
      <c r="E85" s="308"/>
      <c r="F85" s="308"/>
      <c r="G85" s="308"/>
      <c r="H85" s="308"/>
      <c r="I85" s="308"/>
      <c r="J85" s="308"/>
      <c r="K85" s="308"/>
      <c r="L85" s="308"/>
      <c r="M85" s="308"/>
      <c r="N85" s="308"/>
      <c r="O85" s="308"/>
      <c r="P85" s="308"/>
      <c r="Q85" s="308"/>
      <c r="R85" s="308"/>
      <c r="S85" s="308"/>
      <c r="T85" s="308"/>
      <c r="U85" s="308"/>
      <c r="V85" s="308"/>
      <c r="AG85" s="268"/>
      <c r="AH85" s="271"/>
      <c r="AI85" s="271"/>
      <c r="AJ85" s="274"/>
      <c r="AK85" s="277"/>
      <c r="AL85" s="274"/>
      <c r="AM85" s="277"/>
      <c r="AN85" s="271"/>
    </row>
    <row r="86" spans="1:40" ht="14.25" x14ac:dyDescent="0.15">
      <c r="B86" s="81" t="s">
        <v>129</v>
      </c>
      <c r="C86" s="308" t="s">
        <v>327</v>
      </c>
      <c r="D86" s="308"/>
      <c r="E86" s="308"/>
      <c r="F86" s="308"/>
      <c r="G86" s="308"/>
      <c r="H86" s="308"/>
      <c r="I86" s="308"/>
      <c r="J86" s="350" t="s">
        <v>328</v>
      </c>
      <c r="K86" s="350"/>
      <c r="L86" s="350"/>
      <c r="M86" s="351">
        <v>25</v>
      </c>
      <c r="N86" s="351"/>
      <c r="O86" s="351"/>
      <c r="P86" s="308" t="s">
        <v>98</v>
      </c>
      <c r="Q86" s="308"/>
      <c r="R86" s="308"/>
      <c r="S86" s="308"/>
      <c r="T86" s="308"/>
      <c r="U86" s="308"/>
      <c r="V86" s="308"/>
      <c r="Y86" s="308" t="s">
        <v>179</v>
      </c>
      <c r="Z86" s="308"/>
      <c r="AA86" s="308"/>
      <c r="AB86" s="308"/>
      <c r="AG86" s="258" t="str">
        <f>C86</f>
        <v>資料の保存にかかる経費</v>
      </c>
      <c r="AH86" s="259">
        <f>ROUNDDOWN(Y89*$AH$33,0)</f>
        <v>341000</v>
      </c>
      <c r="AI86" s="259">
        <v>0</v>
      </c>
      <c r="AJ86" s="259">
        <v>0</v>
      </c>
      <c r="AK86" s="260">
        <v>0</v>
      </c>
      <c r="AL86" s="261">
        <v>0</v>
      </c>
      <c r="AM86" s="262">
        <f>AH86</f>
        <v>341000</v>
      </c>
      <c r="AN86" s="263">
        <f t="shared" si="0"/>
        <v>341000</v>
      </c>
    </row>
    <row r="87" spans="1:40" ht="14.25" x14ac:dyDescent="0.15">
      <c r="C87" s="308" t="s">
        <v>329</v>
      </c>
      <c r="D87" s="308"/>
      <c r="E87" s="308"/>
      <c r="F87" s="308"/>
      <c r="G87" s="308"/>
      <c r="H87" s="308"/>
      <c r="I87" s="308"/>
      <c r="J87" s="308"/>
      <c r="K87" s="308"/>
      <c r="L87" s="308"/>
      <c r="M87" s="308"/>
      <c r="N87" s="308"/>
      <c r="O87" s="308"/>
      <c r="P87" s="308"/>
      <c r="Q87" s="308"/>
      <c r="R87" s="308"/>
      <c r="S87" s="308"/>
      <c r="T87" s="308"/>
      <c r="U87" s="308"/>
      <c r="V87" s="308"/>
      <c r="W87" s="311" t="s">
        <v>64</v>
      </c>
      <c r="X87" s="311"/>
      <c r="Y87" s="423">
        <v>10000</v>
      </c>
      <c r="Z87" s="423"/>
      <c r="AA87" s="423"/>
      <c r="AB87" s="423"/>
      <c r="AC87" s="13" t="s">
        <v>1</v>
      </c>
      <c r="AD87" s="14"/>
      <c r="AG87" s="258"/>
      <c r="AH87" s="259"/>
      <c r="AI87" s="259"/>
      <c r="AJ87" s="259"/>
      <c r="AK87" s="260"/>
      <c r="AL87" s="261"/>
      <c r="AM87" s="262"/>
      <c r="AN87" s="263">
        <f t="shared" si="0"/>
        <v>0</v>
      </c>
    </row>
    <row r="88" spans="1:40" ht="14.25" x14ac:dyDescent="0.15">
      <c r="C88" s="308" t="s">
        <v>330</v>
      </c>
      <c r="D88" s="308"/>
      <c r="E88" s="308"/>
      <c r="F88" s="308"/>
      <c r="G88" s="308"/>
      <c r="H88" s="309">
        <v>12000</v>
      </c>
      <c r="I88" s="309"/>
      <c r="J88" s="309"/>
      <c r="K88" s="81" t="s">
        <v>1</v>
      </c>
      <c r="L88" s="82" t="s">
        <v>24</v>
      </c>
      <c r="M88" s="310">
        <f>M86</f>
        <v>25</v>
      </c>
      <c r="N88" s="310"/>
      <c r="O88" s="310"/>
      <c r="P88" s="81" t="s">
        <v>181</v>
      </c>
      <c r="W88" s="311" t="s">
        <v>64</v>
      </c>
      <c r="X88" s="311"/>
      <c r="Y88" s="426">
        <f>IF(M86="","",H88*M88)</f>
        <v>300000</v>
      </c>
      <c r="Z88" s="426"/>
      <c r="AA88" s="426"/>
      <c r="AB88" s="426"/>
      <c r="AC88" s="13" t="s">
        <v>1</v>
      </c>
      <c r="AD88" s="14"/>
      <c r="AG88" s="258"/>
      <c r="AH88" s="259"/>
      <c r="AI88" s="259"/>
      <c r="AJ88" s="259"/>
      <c r="AK88" s="260"/>
      <c r="AL88" s="261"/>
      <c r="AM88" s="262"/>
      <c r="AN88" s="263">
        <f t="shared" si="0"/>
        <v>0</v>
      </c>
    </row>
    <row r="89" spans="1:40" ht="14.25" x14ac:dyDescent="0.15">
      <c r="L89" s="111"/>
      <c r="M89" s="111"/>
      <c r="N89" s="111"/>
      <c r="Q89" s="153"/>
      <c r="R89" s="153"/>
      <c r="S89" s="153"/>
      <c r="T89" s="153"/>
      <c r="W89" s="311" t="s">
        <v>321</v>
      </c>
      <c r="X89" s="311"/>
      <c r="Y89" s="321">
        <f>IF(M86="","",SUM(Y87:AB88))</f>
        <v>310000</v>
      </c>
      <c r="Z89" s="321"/>
      <c r="AA89" s="321"/>
      <c r="AB89" s="321"/>
      <c r="AC89" s="13" t="s">
        <v>1</v>
      </c>
      <c r="AD89" s="14"/>
      <c r="AG89" s="258"/>
      <c r="AH89" s="259"/>
      <c r="AI89" s="259"/>
      <c r="AJ89" s="259"/>
      <c r="AK89" s="260"/>
      <c r="AL89" s="261"/>
      <c r="AM89" s="262"/>
      <c r="AN89" s="263">
        <f t="shared" si="0"/>
        <v>0</v>
      </c>
    </row>
  </sheetData>
  <sheetProtection sheet="1" formatCells="0" formatRows="0"/>
  <customSheetViews>
    <customSheetView guid="{55E56F26-4B40-4110-8016-275979CB7E24}" fitToPage="1" hiddenColumns="1">
      <pane xSplit="7" ySplit="7" topLeftCell="H8" activePane="bottomRight" state="frozen"/>
      <selection pane="bottomRight" activeCell="AK15" sqref="AK15"/>
      <pageMargins left="0.7" right="0.7" top="0.75" bottom="0.75" header="0.3" footer="0.3"/>
      <pageSetup paperSize="9" scale="89" fitToHeight="0" orientation="portrait" r:id="rId1"/>
    </customSheetView>
  </customSheetViews>
  <mergeCells count="372">
    <mergeCell ref="H11:Q11"/>
    <mergeCell ref="S11:X11"/>
    <mergeCell ref="S20:X20"/>
    <mergeCell ref="H20:Q20"/>
    <mergeCell ref="S21:X21"/>
    <mergeCell ref="H21:Q21"/>
    <mergeCell ref="Y58:AB58"/>
    <mergeCell ref="Y63:AB63"/>
    <mergeCell ref="Y68:AB68"/>
    <mergeCell ref="S28:X28"/>
    <mergeCell ref="H54:J54"/>
    <mergeCell ref="C45:V45"/>
    <mergeCell ref="A47:V47"/>
    <mergeCell ref="C48:V48"/>
    <mergeCell ref="C50:X50"/>
    <mergeCell ref="C44:X44"/>
    <mergeCell ref="C43:V43"/>
    <mergeCell ref="W43:X43"/>
    <mergeCell ref="Y14:AE14"/>
    <mergeCell ref="Q12:R12"/>
    <mergeCell ref="A14:G14"/>
    <mergeCell ref="H14:X14"/>
    <mergeCell ref="Y11:AE11"/>
    <mergeCell ref="A12:G12"/>
    <mergeCell ref="C58:V58"/>
    <mergeCell ref="C59:G59"/>
    <mergeCell ref="C60:G60"/>
    <mergeCell ref="C55:G55"/>
    <mergeCell ref="C56:G56"/>
    <mergeCell ref="C69:V69"/>
    <mergeCell ref="H65:J65"/>
    <mergeCell ref="M65:O65"/>
    <mergeCell ref="C68:X68"/>
    <mergeCell ref="C61:G61"/>
    <mergeCell ref="P59:V59"/>
    <mergeCell ref="H55:J55"/>
    <mergeCell ref="M55:O55"/>
    <mergeCell ref="P55:V55"/>
    <mergeCell ref="W55:X55"/>
    <mergeCell ref="P65:V65"/>
    <mergeCell ref="W59:X59"/>
    <mergeCell ref="H61:J61"/>
    <mergeCell ref="C63:V63"/>
    <mergeCell ref="C64:G64"/>
    <mergeCell ref="W66:X66"/>
    <mergeCell ref="W69:X69"/>
    <mergeCell ref="M59:O59"/>
    <mergeCell ref="I59:K59"/>
    <mergeCell ref="Y55:AB55"/>
    <mergeCell ref="H56:J56"/>
    <mergeCell ref="M56:O56"/>
    <mergeCell ref="P56:V56"/>
    <mergeCell ref="W56:X56"/>
    <mergeCell ref="Y56:AB56"/>
    <mergeCell ref="Y70:AB70"/>
    <mergeCell ref="Y71:AB71"/>
    <mergeCell ref="Y88:AB88"/>
    <mergeCell ref="W77:X77"/>
    <mergeCell ref="W80:X80"/>
    <mergeCell ref="W83:X83"/>
    <mergeCell ref="W87:X87"/>
    <mergeCell ref="Y83:AB83"/>
    <mergeCell ref="Y87:AB87"/>
    <mergeCell ref="Y74:AB74"/>
    <mergeCell ref="Y77:AB77"/>
    <mergeCell ref="W74:X74"/>
    <mergeCell ref="W88:X88"/>
    <mergeCell ref="Y86:AB86"/>
    <mergeCell ref="Y82:AB82"/>
    <mergeCell ref="Y80:AB80"/>
    <mergeCell ref="Y73:AB73"/>
    <mergeCell ref="Y76:AB76"/>
    <mergeCell ref="Y79:AB79"/>
    <mergeCell ref="H10:M10"/>
    <mergeCell ref="N10:O10"/>
    <mergeCell ref="W89:X89"/>
    <mergeCell ref="Y37:AB37"/>
    <mergeCell ref="W39:X39"/>
    <mergeCell ref="Y39:AB39"/>
    <mergeCell ref="Y64:AB64"/>
    <mergeCell ref="Y65:AB65"/>
    <mergeCell ref="Y66:AB66"/>
    <mergeCell ref="Y69:AB69"/>
    <mergeCell ref="Y42:AB42"/>
    <mergeCell ref="Y45:AB45"/>
    <mergeCell ref="Y48:AB48"/>
    <mergeCell ref="Y51:AB51"/>
    <mergeCell ref="Y59:AB59"/>
    <mergeCell ref="Y60:AB60"/>
    <mergeCell ref="Y54:AB54"/>
    <mergeCell ref="Y50:AB50"/>
    <mergeCell ref="Y61:AB61"/>
    <mergeCell ref="W60:X60"/>
    <mergeCell ref="W61:X61"/>
    <mergeCell ref="W64:X64"/>
    <mergeCell ref="W65:X65"/>
    <mergeCell ref="Y89:AB89"/>
    <mergeCell ref="A13:G13"/>
    <mergeCell ref="A11:G11"/>
    <mergeCell ref="A7:G7"/>
    <mergeCell ref="Y7:AA7"/>
    <mergeCell ref="Q4:S4"/>
    <mergeCell ref="U4:X4"/>
    <mergeCell ref="A4:O4"/>
    <mergeCell ref="O1:AE1"/>
    <mergeCell ref="P2:R2"/>
    <mergeCell ref="T2:W2"/>
    <mergeCell ref="Y2:AE2"/>
    <mergeCell ref="Y10:AE10"/>
    <mergeCell ref="Y4:AA4"/>
    <mergeCell ref="A10:G10"/>
    <mergeCell ref="A9:G9"/>
    <mergeCell ref="A5:G5"/>
    <mergeCell ref="H5:N5"/>
    <mergeCell ref="A6:G6"/>
    <mergeCell ref="O5:V5"/>
    <mergeCell ref="H7:I7"/>
    <mergeCell ref="Y9:AE9"/>
    <mergeCell ref="H9:X9"/>
    <mergeCell ref="P10:X10"/>
    <mergeCell ref="K7:M7"/>
    <mergeCell ref="N28:O28"/>
    <mergeCell ref="N29:O29"/>
    <mergeCell ref="Q28:R28"/>
    <mergeCell ref="K1:N1"/>
    <mergeCell ref="K2:N3"/>
    <mergeCell ref="N12:O12"/>
    <mergeCell ref="H12:M12"/>
    <mergeCell ref="H13:X13"/>
    <mergeCell ref="Q27:R27"/>
    <mergeCell ref="H24:U24"/>
    <mergeCell ref="V24:X24"/>
    <mergeCell ref="W5:AE5"/>
    <mergeCell ref="H6:AE6"/>
    <mergeCell ref="P3:AE3"/>
    <mergeCell ref="Q7:T7"/>
    <mergeCell ref="U7:X7"/>
    <mergeCell ref="AB7:AD7"/>
    <mergeCell ref="S27:X27"/>
    <mergeCell ref="H27:M27"/>
    <mergeCell ref="T12:X12"/>
    <mergeCell ref="Y24:AE24"/>
    <mergeCell ref="Y17:AE17"/>
    <mergeCell ref="AB4:AE4"/>
    <mergeCell ref="N7:P7"/>
    <mergeCell ref="A22:G22"/>
    <mergeCell ref="Y12:AE12"/>
    <mergeCell ref="Y13:AE13"/>
    <mergeCell ref="Y32:AE32"/>
    <mergeCell ref="Y16:AE16"/>
    <mergeCell ref="Y15:AE15"/>
    <mergeCell ref="A32:G32"/>
    <mergeCell ref="H32:X32"/>
    <mergeCell ref="H16:X16"/>
    <mergeCell ref="V17:X17"/>
    <mergeCell ref="A19:G19"/>
    <mergeCell ref="H19:X19"/>
    <mergeCell ref="H15:X15"/>
    <mergeCell ref="Y20:AE20"/>
    <mergeCell ref="Y28:AE28"/>
    <mergeCell ref="H30:X30"/>
    <mergeCell ref="A26:G26"/>
    <mergeCell ref="H26:X26"/>
    <mergeCell ref="Y26:AE26"/>
    <mergeCell ref="A27:G27"/>
    <mergeCell ref="Y21:AE21"/>
    <mergeCell ref="A28:G28"/>
    <mergeCell ref="N27:O27"/>
    <mergeCell ref="H28:M28"/>
    <mergeCell ref="A15:G15"/>
    <mergeCell ref="Y27:AE27"/>
    <mergeCell ref="Y29:AE29"/>
    <mergeCell ref="A31:G31"/>
    <mergeCell ref="H31:X31"/>
    <mergeCell ref="A16:G16"/>
    <mergeCell ref="Y31:AE31"/>
    <mergeCell ref="Y30:AE30"/>
    <mergeCell ref="U29:X29"/>
    <mergeCell ref="A30:G30"/>
    <mergeCell ref="N22:O22"/>
    <mergeCell ref="P22:X22"/>
    <mergeCell ref="Y18:AE18"/>
    <mergeCell ref="Y22:AE22"/>
    <mergeCell ref="A23:G23"/>
    <mergeCell ref="H23:M23"/>
    <mergeCell ref="N23:O23"/>
    <mergeCell ref="P23:X23"/>
    <mergeCell ref="Y23:AE23"/>
    <mergeCell ref="Y19:AE19"/>
    <mergeCell ref="A17:G17"/>
    <mergeCell ref="H17:U17"/>
    <mergeCell ref="A20:G20"/>
    <mergeCell ref="A24:G24"/>
    <mergeCell ref="A21:G21"/>
    <mergeCell ref="H22:M22"/>
    <mergeCell ref="D83:V83"/>
    <mergeCell ref="A85:V85"/>
    <mergeCell ref="C87:V87"/>
    <mergeCell ref="C70:G70"/>
    <mergeCell ref="K70:V70"/>
    <mergeCell ref="C74:V74"/>
    <mergeCell ref="C77:V77"/>
    <mergeCell ref="C86:I86"/>
    <mergeCell ref="J86:L86"/>
    <mergeCell ref="M86:O86"/>
    <mergeCell ref="P86:V86"/>
    <mergeCell ref="H70:J70"/>
    <mergeCell ref="C82:X82"/>
    <mergeCell ref="C80:V80"/>
    <mergeCell ref="C73:X73"/>
    <mergeCell ref="C76:X76"/>
    <mergeCell ref="C79:X79"/>
    <mergeCell ref="W70:X70"/>
    <mergeCell ref="W71:X71"/>
    <mergeCell ref="C65:G65"/>
    <mergeCell ref="P64:V64"/>
    <mergeCell ref="Y36:AB36"/>
    <mergeCell ref="A36:V36"/>
    <mergeCell ref="W37:X37"/>
    <mergeCell ref="V34:X34"/>
    <mergeCell ref="Q29:R29"/>
    <mergeCell ref="M39:O39"/>
    <mergeCell ref="Y41:AB41"/>
    <mergeCell ref="Y33:AE33"/>
    <mergeCell ref="Y34:AE34"/>
    <mergeCell ref="A34:G34"/>
    <mergeCell ref="H34:U34"/>
    <mergeCell ref="A33:G33"/>
    <mergeCell ref="H33:X33"/>
    <mergeCell ref="H39:I39"/>
    <mergeCell ref="J39:K39"/>
    <mergeCell ref="A29:G29"/>
    <mergeCell ref="H29:M29"/>
    <mergeCell ref="C38:Q38"/>
    <mergeCell ref="Y43:AB43"/>
    <mergeCell ref="C37:V37"/>
    <mergeCell ref="C39:G39"/>
    <mergeCell ref="A41:V41"/>
    <mergeCell ref="C42:V42"/>
    <mergeCell ref="Y47:AB47"/>
    <mergeCell ref="C53:V53"/>
    <mergeCell ref="Y53:AB53"/>
    <mergeCell ref="C54:F54"/>
    <mergeCell ref="M54:O54"/>
    <mergeCell ref="P54:V54"/>
    <mergeCell ref="W45:X45"/>
    <mergeCell ref="W54:X54"/>
    <mergeCell ref="W51:X51"/>
    <mergeCell ref="W42:X42"/>
    <mergeCell ref="W48:X48"/>
    <mergeCell ref="C51:V51"/>
    <mergeCell ref="C88:G88"/>
    <mergeCell ref="H88:J88"/>
    <mergeCell ref="M88:O88"/>
    <mergeCell ref="P60:V60"/>
    <mergeCell ref="P61:V61"/>
    <mergeCell ref="M61:O61"/>
    <mergeCell ref="I64:K64"/>
    <mergeCell ref="M64:O64"/>
    <mergeCell ref="H60:J60"/>
    <mergeCell ref="M60:O60"/>
    <mergeCell ref="AI31:AI32"/>
    <mergeCell ref="AJ31:AJ32"/>
    <mergeCell ref="AI35:AI36"/>
    <mergeCell ref="AJ35:AJ36"/>
    <mergeCell ref="AK35:AL35"/>
    <mergeCell ref="AG53:AG57"/>
    <mergeCell ref="AH53:AH57"/>
    <mergeCell ref="AI53:AI57"/>
    <mergeCell ref="AJ53:AJ57"/>
    <mergeCell ref="AK53:AK57"/>
    <mergeCell ref="AL53:AL57"/>
    <mergeCell ref="AL48:AL52"/>
    <mergeCell ref="AM35:AM36"/>
    <mergeCell ref="AN35:AN36"/>
    <mergeCell ref="AG38:AG41"/>
    <mergeCell ref="AH38:AH41"/>
    <mergeCell ref="AI38:AI41"/>
    <mergeCell ref="AJ38:AJ41"/>
    <mergeCell ref="AK38:AK41"/>
    <mergeCell ref="AL38:AL41"/>
    <mergeCell ref="AM38:AM41"/>
    <mergeCell ref="AN38:AN41"/>
    <mergeCell ref="AM48:AM52"/>
    <mergeCell ref="AN48:AN52"/>
    <mergeCell ref="AG42:AG44"/>
    <mergeCell ref="AH42:AH44"/>
    <mergeCell ref="AI42:AI44"/>
    <mergeCell ref="AJ42:AJ44"/>
    <mergeCell ref="AK42:AK44"/>
    <mergeCell ref="AL42:AL44"/>
    <mergeCell ref="AM42:AM44"/>
    <mergeCell ref="AN42:AN44"/>
    <mergeCell ref="AG45:AG47"/>
    <mergeCell ref="AH45:AH47"/>
    <mergeCell ref="AI45:AI47"/>
    <mergeCell ref="AJ45:AJ47"/>
    <mergeCell ref="AK45:AK47"/>
    <mergeCell ref="AL45:AL47"/>
    <mergeCell ref="AM45:AM47"/>
    <mergeCell ref="AN45:AN47"/>
    <mergeCell ref="AG48:AG52"/>
    <mergeCell ref="AH48:AH52"/>
    <mergeCell ref="AI48:AI52"/>
    <mergeCell ref="AJ48:AJ52"/>
    <mergeCell ref="AK48:AK52"/>
    <mergeCell ref="AM53:AM57"/>
    <mergeCell ref="AN53:AN57"/>
    <mergeCell ref="AG58:AG62"/>
    <mergeCell ref="AH58:AH62"/>
    <mergeCell ref="AI58:AI62"/>
    <mergeCell ref="AJ58:AJ62"/>
    <mergeCell ref="AK58:AK62"/>
    <mergeCell ref="AL58:AL62"/>
    <mergeCell ref="AM58:AM62"/>
    <mergeCell ref="AN58:AN62"/>
    <mergeCell ref="AL63:AL67"/>
    <mergeCell ref="AM63:AM67"/>
    <mergeCell ref="AN63:AN67"/>
    <mergeCell ref="AG68:AG72"/>
    <mergeCell ref="AH68:AH72"/>
    <mergeCell ref="AI68:AI72"/>
    <mergeCell ref="AJ68:AJ72"/>
    <mergeCell ref="AK68:AK72"/>
    <mergeCell ref="AL68:AL72"/>
    <mergeCell ref="AM68:AM72"/>
    <mergeCell ref="AN68:AN72"/>
    <mergeCell ref="AG63:AG67"/>
    <mergeCell ref="AH63:AH67"/>
    <mergeCell ref="AI63:AI67"/>
    <mergeCell ref="AJ63:AJ67"/>
    <mergeCell ref="AK63:AK67"/>
    <mergeCell ref="AG73:AG75"/>
    <mergeCell ref="AH73:AH75"/>
    <mergeCell ref="AI73:AI75"/>
    <mergeCell ref="AJ73:AJ75"/>
    <mergeCell ref="AK73:AK75"/>
    <mergeCell ref="AL73:AL75"/>
    <mergeCell ref="AM73:AM75"/>
    <mergeCell ref="AN73:AN75"/>
    <mergeCell ref="AG76:AG78"/>
    <mergeCell ref="AH76:AH78"/>
    <mergeCell ref="AI76:AI78"/>
    <mergeCell ref="AJ76:AJ78"/>
    <mergeCell ref="AK76:AK78"/>
    <mergeCell ref="AL76:AL78"/>
    <mergeCell ref="AM76:AM78"/>
    <mergeCell ref="AN76:AN78"/>
    <mergeCell ref="AG86:AG89"/>
    <mergeCell ref="AH86:AH89"/>
    <mergeCell ref="AI86:AI89"/>
    <mergeCell ref="AJ86:AJ89"/>
    <mergeCell ref="AK86:AK89"/>
    <mergeCell ref="AL86:AL89"/>
    <mergeCell ref="AM86:AM89"/>
    <mergeCell ref="AN86:AN89"/>
    <mergeCell ref="AG79:AG81"/>
    <mergeCell ref="AH79:AH81"/>
    <mergeCell ref="AI79:AI81"/>
    <mergeCell ref="AJ79:AJ81"/>
    <mergeCell ref="AK79:AK81"/>
    <mergeCell ref="AL79:AL81"/>
    <mergeCell ref="AM79:AM81"/>
    <mergeCell ref="AN79:AN81"/>
    <mergeCell ref="AG82:AG85"/>
    <mergeCell ref="AH82:AH85"/>
    <mergeCell ref="AI82:AI85"/>
    <mergeCell ref="AJ82:AJ85"/>
    <mergeCell ref="AK82:AK85"/>
    <mergeCell ref="AL82:AL85"/>
    <mergeCell ref="AM82:AM85"/>
    <mergeCell ref="AN82:AN85"/>
  </mergeCells>
  <phoneticPr fontId="2"/>
  <dataValidations count="2">
    <dataValidation type="list" allowBlank="1" showInputMessage="1" showErrorMessage="1" sqref="R11 R20 T4 R38 O2:O3 S2 X2 P4 T29" xr:uid="{3C770E99-EB03-4A31-84DC-B6F7812449FA}">
      <formula1>"□,■"</formula1>
    </dataValidation>
    <dataValidation type="list" allowBlank="1" showInputMessage="1" showErrorMessage="1" sqref="T30" xr:uid="{43B4BA01-D858-4837-A364-BAB066A8590B}">
      <formula1>"　,○"</formula1>
    </dataValidation>
  </dataValidations>
  <printOptions horizontalCentered="1"/>
  <pageMargins left="0.62992125984251968" right="0.23622047244094491" top="0.35433070866141736" bottom="0.55118110236220474" header="0.31496062992125984" footer="0.31496062992125984"/>
  <pageSetup paperSize="9" scale="72" orientation="portrait" cellComments="asDisplayed" horizontalDpi="1200" verticalDpi="1200" r:id="rId2"/>
  <headerFooter alignWithMargins="0">
    <oddFooter>&amp;R20250822</oddFooter>
  </headerFooter>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H59"/>
  <sheetViews>
    <sheetView view="pageBreakPreview" zoomScale="80" zoomScaleNormal="90" zoomScaleSheetLayoutView="80" workbookViewId="0">
      <selection activeCell="H5" sqref="H5:Q5"/>
    </sheetView>
  </sheetViews>
  <sheetFormatPr defaultColWidth="8.75" defaultRowHeight="13.5" x14ac:dyDescent="0.15"/>
  <cols>
    <col min="1" max="34" width="3.625" style="81" customWidth="1"/>
    <col min="35" max="16384" width="8.75" style="81"/>
  </cols>
  <sheetData>
    <row r="1" spans="1:34" ht="19.149999999999999" customHeight="1" x14ac:dyDescent="0.15">
      <c r="A1" s="43" t="s">
        <v>357</v>
      </c>
      <c r="F1" s="82"/>
      <c r="G1" s="82"/>
      <c r="P1" s="307" t="s">
        <v>22</v>
      </c>
      <c r="Q1" s="169"/>
      <c r="R1" s="509"/>
      <c r="S1" s="510" t="str">
        <f>IF(YC書式512_医療機器・経費内訳書!O1="","",YC書式512_医療機器・経費内訳書!O1)</f>
        <v/>
      </c>
      <c r="T1" s="165"/>
      <c r="U1" s="165"/>
      <c r="V1" s="165"/>
      <c r="W1" s="165"/>
      <c r="X1" s="165"/>
      <c r="Y1" s="165"/>
      <c r="Z1" s="165"/>
      <c r="AA1" s="165"/>
      <c r="AB1" s="165"/>
      <c r="AC1" s="165"/>
      <c r="AD1" s="165"/>
      <c r="AE1" s="165"/>
      <c r="AF1" s="165"/>
      <c r="AG1" s="165"/>
      <c r="AH1" s="511"/>
    </row>
    <row r="2" spans="1:34" ht="12.95" customHeight="1" x14ac:dyDescent="0.15">
      <c r="A2" s="85"/>
      <c r="F2" s="82"/>
      <c r="G2" s="82"/>
      <c r="P2" s="512" t="s">
        <v>39</v>
      </c>
      <c r="Q2" s="513"/>
      <c r="R2" s="294"/>
      <c r="S2" s="120" t="str">
        <f>YC書式512_医療機器・経費内訳書!O2</f>
        <v>■</v>
      </c>
      <c r="T2" s="516" t="str">
        <f>YC書式512_医療機器・経費内訳書!P2</f>
        <v>治験</v>
      </c>
      <c r="U2" s="516"/>
      <c r="V2" s="516"/>
      <c r="W2" s="119" t="str">
        <f>YC書式512_医療機器・経費内訳書!S2</f>
        <v>□</v>
      </c>
      <c r="X2" s="516" t="str">
        <f>YC書式512_医療機器・経費内訳書!T2</f>
        <v>拡大治験</v>
      </c>
      <c r="Y2" s="516"/>
      <c r="Z2" s="516"/>
      <c r="AA2" s="516"/>
      <c r="AB2" s="119" t="str">
        <f>YC書式512_医療機器・経費内訳書!X2</f>
        <v>□</v>
      </c>
      <c r="AC2" s="516" t="str">
        <f>YC書式512_医療機器・経費内訳書!Y2</f>
        <v>製造販売後臨床試験</v>
      </c>
      <c r="AD2" s="516"/>
      <c r="AE2" s="516"/>
      <c r="AF2" s="516"/>
      <c r="AG2" s="516"/>
      <c r="AH2" s="517"/>
    </row>
    <row r="3" spans="1:34" ht="12.95" customHeight="1" x14ac:dyDescent="0.15">
      <c r="A3" s="85"/>
      <c r="F3" s="82"/>
      <c r="G3" s="82"/>
      <c r="P3" s="514"/>
      <c r="Q3" s="515"/>
      <c r="R3" s="295"/>
      <c r="S3" s="120" t="str">
        <f>YC書式512_医療機器・経費内訳書!O3</f>
        <v>■</v>
      </c>
      <c r="T3" s="516" t="str">
        <f>YC書式512_医療機器・経費内訳書!P3</f>
        <v>医療機器</v>
      </c>
      <c r="U3" s="516"/>
      <c r="V3" s="516"/>
      <c r="W3" s="516"/>
      <c r="X3" s="516"/>
      <c r="Y3" s="516"/>
      <c r="Z3" s="516"/>
      <c r="AA3" s="516"/>
      <c r="AB3" s="516"/>
      <c r="AC3" s="516"/>
      <c r="AD3" s="516"/>
      <c r="AE3" s="516"/>
      <c r="AF3" s="516"/>
      <c r="AG3" s="516"/>
      <c r="AH3" s="517"/>
    </row>
    <row r="4" spans="1:34" x14ac:dyDescent="0.15">
      <c r="A4" s="85"/>
      <c r="F4" s="82"/>
      <c r="G4" s="82"/>
      <c r="U4" s="121" t="str">
        <f>YC書式512_医療機器・経費内訳書!P4</f>
        <v>□</v>
      </c>
      <c r="V4" s="455" t="s">
        <v>96</v>
      </c>
      <c r="W4" s="455"/>
      <c r="X4" s="455"/>
      <c r="Y4" s="121" t="str">
        <f>YC書式512_医療機器・経費内訳書!T4</f>
        <v>□</v>
      </c>
      <c r="Z4" s="455" t="s">
        <v>97</v>
      </c>
      <c r="AA4" s="455"/>
      <c r="AB4" s="455"/>
      <c r="AC4" s="455"/>
      <c r="AD4" s="454" t="s">
        <v>140</v>
      </c>
      <c r="AE4" s="454"/>
      <c r="AF4" s="453" t="str">
        <f>YC書式512_医療機器・経費内訳書!AB4</f>
        <v>202●/●/●</v>
      </c>
      <c r="AG4" s="454"/>
      <c r="AH4" s="454"/>
    </row>
    <row r="5" spans="1:34" s="57" customFormat="1" ht="25.5" customHeight="1" x14ac:dyDescent="0.15">
      <c r="A5" s="162" t="s">
        <v>196</v>
      </c>
      <c r="B5" s="162"/>
      <c r="C5" s="162"/>
      <c r="D5" s="162"/>
      <c r="E5" s="162"/>
      <c r="F5" s="162"/>
      <c r="G5" s="162"/>
      <c r="H5" s="481" t="str">
        <f>IF(YC書式512_医療機器・経費内訳書!H5="","",YC書式512_医療機器・経費内訳書!H5)</f>
        <v/>
      </c>
      <c r="I5" s="481"/>
      <c r="J5" s="481"/>
      <c r="K5" s="481"/>
      <c r="L5" s="481"/>
      <c r="M5" s="481"/>
      <c r="N5" s="481"/>
      <c r="O5" s="481"/>
      <c r="P5" s="481"/>
      <c r="Q5" s="481"/>
      <c r="R5" s="420" t="s">
        <v>23</v>
      </c>
      <c r="S5" s="420"/>
      <c r="T5" s="420"/>
      <c r="U5" s="420"/>
      <c r="V5" s="420"/>
      <c r="W5" s="420"/>
      <c r="X5" s="420"/>
      <c r="Y5" s="480" t="str">
        <f>IF(YC書式512_医療機器・経費内訳書!W5="","",YC書式512_医療機器・経費内訳書!W5)</f>
        <v/>
      </c>
      <c r="Z5" s="480"/>
      <c r="AA5" s="480"/>
      <c r="AB5" s="480"/>
      <c r="AC5" s="480"/>
      <c r="AD5" s="480"/>
      <c r="AE5" s="480"/>
      <c r="AF5" s="480"/>
      <c r="AG5" s="480"/>
      <c r="AH5" s="480"/>
    </row>
    <row r="6" spans="1:34" s="57" customFormat="1" ht="34.5" customHeight="1" x14ac:dyDescent="0.15">
      <c r="A6" s="162" t="s">
        <v>0</v>
      </c>
      <c r="B6" s="162"/>
      <c r="C6" s="162"/>
      <c r="D6" s="162"/>
      <c r="E6" s="162"/>
      <c r="F6" s="162"/>
      <c r="G6" s="162"/>
      <c r="H6" s="215" t="str">
        <f>IF(YC書式512_医療機器・経費内訳書!H6="","",YC書式512_医療機器・経費内訳書!H6)</f>
        <v>テスト</v>
      </c>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row>
    <row r="7" spans="1:34" x14ac:dyDescent="0.15">
      <c r="A7" s="85"/>
      <c r="F7" s="82"/>
      <c r="G7" s="82"/>
    </row>
    <row r="8" spans="1:34" ht="19.350000000000001" customHeight="1" x14ac:dyDescent="0.15">
      <c r="A8" s="457" t="s">
        <v>154</v>
      </c>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row>
    <row r="9" spans="1:34" x14ac:dyDescent="0.15">
      <c r="A9" s="123"/>
      <c r="B9" s="64"/>
      <c r="C9" s="64"/>
      <c r="D9" s="64"/>
      <c r="E9" s="64"/>
      <c r="F9" s="64"/>
      <c r="G9" s="64"/>
      <c r="H9" s="64"/>
      <c r="I9" s="64"/>
      <c r="J9" s="64"/>
      <c r="K9" s="64"/>
      <c r="L9" s="64"/>
      <c r="M9" s="64"/>
      <c r="N9" s="64"/>
      <c r="O9" s="64"/>
      <c r="P9" s="64"/>
      <c r="Q9" s="124"/>
      <c r="R9" s="123"/>
      <c r="S9" s="123"/>
      <c r="T9" s="123"/>
      <c r="U9" s="124"/>
      <c r="V9" s="123"/>
      <c r="W9" s="123"/>
      <c r="X9" s="123"/>
      <c r="Y9" s="125"/>
      <c r="Z9" s="125"/>
      <c r="AA9" s="125"/>
      <c r="AB9" s="125"/>
      <c r="AC9" s="125"/>
      <c r="AD9" s="125"/>
    </row>
    <row r="10" spans="1:34" ht="39" customHeight="1" x14ac:dyDescent="0.15">
      <c r="A10" s="303" t="s">
        <v>106</v>
      </c>
      <c r="B10" s="303"/>
      <c r="C10" s="303"/>
      <c r="D10" s="303"/>
      <c r="E10" s="303"/>
      <c r="F10" s="303"/>
      <c r="G10" s="303" t="s">
        <v>109</v>
      </c>
      <c r="H10" s="303"/>
      <c r="I10" s="303"/>
      <c r="J10" s="303"/>
      <c r="K10" s="456" t="s">
        <v>113</v>
      </c>
      <c r="L10" s="456"/>
      <c r="M10" s="456"/>
      <c r="N10" s="456"/>
      <c r="O10" s="456"/>
      <c r="P10" s="303" t="s">
        <v>108</v>
      </c>
      <c r="Q10" s="303"/>
      <c r="R10" s="303"/>
      <c r="S10" s="303"/>
      <c r="T10" s="303"/>
      <c r="U10" s="303" t="s">
        <v>115</v>
      </c>
      <c r="V10" s="303"/>
      <c r="W10" s="303"/>
      <c r="X10" s="456" t="s">
        <v>116</v>
      </c>
      <c r="Y10" s="456"/>
      <c r="Z10" s="456"/>
      <c r="AA10" s="456"/>
      <c r="AB10" s="303" t="s">
        <v>107</v>
      </c>
      <c r="AC10" s="303"/>
      <c r="AD10" s="303"/>
      <c r="AE10" s="456" t="s">
        <v>117</v>
      </c>
      <c r="AF10" s="303"/>
      <c r="AG10" s="303"/>
      <c r="AH10" s="303"/>
    </row>
    <row r="11" spans="1:34" ht="13.15" customHeight="1" x14ac:dyDescent="0.15">
      <c r="A11" s="482" t="s">
        <v>342</v>
      </c>
      <c r="B11" s="483"/>
      <c r="C11" s="483"/>
      <c r="D11" s="483"/>
      <c r="E11" s="483"/>
      <c r="F11" s="484"/>
      <c r="G11" s="9"/>
      <c r="H11" s="450" t="s">
        <v>110</v>
      </c>
      <c r="I11" s="450"/>
      <c r="J11" s="451"/>
      <c r="K11" s="491" t="s">
        <v>343</v>
      </c>
      <c r="L11" s="492"/>
      <c r="M11" s="492"/>
      <c r="N11" s="492"/>
      <c r="O11" s="493"/>
      <c r="P11" s="458" t="s">
        <v>344</v>
      </c>
      <c r="Q11" s="459"/>
      <c r="R11" s="459"/>
      <c r="S11" s="459"/>
      <c r="T11" s="460"/>
      <c r="U11" s="458" t="s">
        <v>345</v>
      </c>
      <c r="V11" s="459"/>
      <c r="W11" s="460"/>
      <c r="X11" s="467">
        <v>12000</v>
      </c>
      <c r="Y11" s="468"/>
      <c r="Z11" s="468"/>
      <c r="AA11" s="469"/>
      <c r="AB11" s="518">
        <v>1</v>
      </c>
      <c r="AC11" s="519"/>
      <c r="AD11" s="520"/>
      <c r="AE11" s="500">
        <f>IF(OR(X11="",AB11=""),"",X11*AB11)</f>
        <v>12000</v>
      </c>
      <c r="AF11" s="501"/>
      <c r="AG11" s="501"/>
      <c r="AH11" s="502"/>
    </row>
    <row r="12" spans="1:34" x14ac:dyDescent="0.15">
      <c r="A12" s="485"/>
      <c r="B12" s="486"/>
      <c r="C12" s="486"/>
      <c r="D12" s="486"/>
      <c r="E12" s="486"/>
      <c r="F12" s="487"/>
      <c r="G12" s="10"/>
      <c r="H12" s="476" t="s">
        <v>111</v>
      </c>
      <c r="I12" s="476"/>
      <c r="J12" s="477"/>
      <c r="K12" s="494"/>
      <c r="L12" s="495"/>
      <c r="M12" s="495"/>
      <c r="N12" s="495"/>
      <c r="O12" s="496"/>
      <c r="P12" s="461"/>
      <c r="Q12" s="462"/>
      <c r="R12" s="462"/>
      <c r="S12" s="462"/>
      <c r="T12" s="463"/>
      <c r="U12" s="461"/>
      <c r="V12" s="462"/>
      <c r="W12" s="463"/>
      <c r="X12" s="470"/>
      <c r="Y12" s="471"/>
      <c r="Z12" s="471"/>
      <c r="AA12" s="472"/>
      <c r="AB12" s="521"/>
      <c r="AC12" s="522"/>
      <c r="AD12" s="523"/>
      <c r="AE12" s="503"/>
      <c r="AF12" s="504"/>
      <c r="AG12" s="504"/>
      <c r="AH12" s="505"/>
    </row>
    <row r="13" spans="1:34" x14ac:dyDescent="0.15">
      <c r="A13" s="485"/>
      <c r="B13" s="486"/>
      <c r="C13" s="486"/>
      <c r="D13" s="486"/>
      <c r="E13" s="486"/>
      <c r="F13" s="487"/>
      <c r="G13" s="10"/>
      <c r="H13" s="476" t="s">
        <v>112</v>
      </c>
      <c r="I13" s="476"/>
      <c r="J13" s="477"/>
      <c r="K13" s="494"/>
      <c r="L13" s="495"/>
      <c r="M13" s="495"/>
      <c r="N13" s="495"/>
      <c r="O13" s="496"/>
      <c r="P13" s="461"/>
      <c r="Q13" s="462"/>
      <c r="R13" s="462"/>
      <c r="S13" s="462"/>
      <c r="T13" s="463"/>
      <c r="U13" s="461"/>
      <c r="V13" s="462"/>
      <c r="W13" s="463"/>
      <c r="X13" s="470"/>
      <c r="Y13" s="471"/>
      <c r="Z13" s="471"/>
      <c r="AA13" s="472"/>
      <c r="AB13" s="521"/>
      <c r="AC13" s="522"/>
      <c r="AD13" s="523"/>
      <c r="AE13" s="503"/>
      <c r="AF13" s="504"/>
      <c r="AG13" s="504"/>
      <c r="AH13" s="505"/>
    </row>
    <row r="14" spans="1:34" x14ac:dyDescent="0.15">
      <c r="A14" s="488"/>
      <c r="B14" s="489"/>
      <c r="C14" s="489"/>
      <c r="D14" s="489"/>
      <c r="E14" s="489"/>
      <c r="F14" s="490"/>
      <c r="G14" s="11"/>
      <c r="H14" s="478" t="s">
        <v>114</v>
      </c>
      <c r="I14" s="478"/>
      <c r="J14" s="479"/>
      <c r="K14" s="497"/>
      <c r="L14" s="498"/>
      <c r="M14" s="498"/>
      <c r="N14" s="498"/>
      <c r="O14" s="499"/>
      <c r="P14" s="464"/>
      <c r="Q14" s="465"/>
      <c r="R14" s="465"/>
      <c r="S14" s="465"/>
      <c r="T14" s="466"/>
      <c r="U14" s="464"/>
      <c r="V14" s="465"/>
      <c r="W14" s="466"/>
      <c r="X14" s="473"/>
      <c r="Y14" s="474"/>
      <c r="Z14" s="474"/>
      <c r="AA14" s="475"/>
      <c r="AB14" s="524"/>
      <c r="AC14" s="525"/>
      <c r="AD14" s="526"/>
      <c r="AE14" s="506"/>
      <c r="AF14" s="507"/>
      <c r="AG14" s="507"/>
      <c r="AH14" s="508"/>
    </row>
    <row r="15" spans="1:34" x14ac:dyDescent="0.15">
      <c r="A15" s="439"/>
      <c r="B15" s="439"/>
      <c r="C15" s="439"/>
      <c r="D15" s="439"/>
      <c r="E15" s="439"/>
      <c r="F15" s="439"/>
      <c r="G15" s="9"/>
      <c r="H15" s="450" t="s">
        <v>110</v>
      </c>
      <c r="I15" s="450"/>
      <c r="J15" s="451"/>
      <c r="K15" s="439"/>
      <c r="L15" s="439"/>
      <c r="M15" s="439"/>
      <c r="N15" s="439"/>
      <c r="O15" s="439"/>
      <c r="P15" s="439"/>
      <c r="Q15" s="439"/>
      <c r="R15" s="439"/>
      <c r="S15" s="439"/>
      <c r="T15" s="439"/>
      <c r="U15" s="439"/>
      <c r="V15" s="439"/>
      <c r="W15" s="439"/>
      <c r="X15" s="440"/>
      <c r="Y15" s="440"/>
      <c r="Z15" s="440"/>
      <c r="AA15" s="440"/>
      <c r="AB15" s="441"/>
      <c r="AC15" s="442"/>
      <c r="AD15" s="443"/>
      <c r="AE15" s="500" t="str">
        <f>IF(OR(X15="",AB15=""),"",X15*AB15)</f>
        <v/>
      </c>
      <c r="AF15" s="501"/>
      <c r="AG15" s="501"/>
      <c r="AH15" s="502"/>
    </row>
    <row r="16" spans="1:34" x14ac:dyDescent="0.15">
      <c r="A16" s="439"/>
      <c r="B16" s="439"/>
      <c r="C16" s="439"/>
      <c r="D16" s="439"/>
      <c r="E16" s="439"/>
      <c r="F16" s="439"/>
      <c r="G16" s="10"/>
      <c r="H16" s="476" t="s">
        <v>111</v>
      </c>
      <c r="I16" s="476"/>
      <c r="J16" s="477"/>
      <c r="K16" s="439"/>
      <c r="L16" s="439"/>
      <c r="M16" s="439"/>
      <c r="N16" s="439"/>
      <c r="O16" s="439"/>
      <c r="P16" s="439"/>
      <c r="Q16" s="439"/>
      <c r="R16" s="439"/>
      <c r="S16" s="439"/>
      <c r="T16" s="439"/>
      <c r="U16" s="439"/>
      <c r="V16" s="439"/>
      <c r="W16" s="439"/>
      <c r="X16" s="440"/>
      <c r="Y16" s="440"/>
      <c r="Z16" s="440"/>
      <c r="AA16" s="440"/>
      <c r="AB16" s="444"/>
      <c r="AC16" s="445"/>
      <c r="AD16" s="446"/>
      <c r="AE16" s="503"/>
      <c r="AF16" s="504"/>
      <c r="AG16" s="504"/>
      <c r="AH16" s="505"/>
    </row>
    <row r="17" spans="1:34" x14ac:dyDescent="0.15">
      <c r="A17" s="439"/>
      <c r="B17" s="439"/>
      <c r="C17" s="439"/>
      <c r="D17" s="439"/>
      <c r="E17" s="439"/>
      <c r="F17" s="439"/>
      <c r="G17" s="10"/>
      <c r="H17" s="476" t="s">
        <v>112</v>
      </c>
      <c r="I17" s="476"/>
      <c r="J17" s="477"/>
      <c r="K17" s="439"/>
      <c r="L17" s="439"/>
      <c r="M17" s="439"/>
      <c r="N17" s="439"/>
      <c r="O17" s="439"/>
      <c r="P17" s="439"/>
      <c r="Q17" s="439"/>
      <c r="R17" s="439"/>
      <c r="S17" s="439"/>
      <c r="T17" s="439"/>
      <c r="U17" s="439"/>
      <c r="V17" s="439"/>
      <c r="W17" s="439"/>
      <c r="X17" s="440"/>
      <c r="Y17" s="440"/>
      <c r="Z17" s="440"/>
      <c r="AA17" s="440"/>
      <c r="AB17" s="444"/>
      <c r="AC17" s="445"/>
      <c r="AD17" s="446"/>
      <c r="AE17" s="503"/>
      <c r="AF17" s="504"/>
      <c r="AG17" s="504"/>
      <c r="AH17" s="505"/>
    </row>
    <row r="18" spans="1:34" x14ac:dyDescent="0.15">
      <c r="A18" s="439"/>
      <c r="B18" s="439"/>
      <c r="C18" s="439"/>
      <c r="D18" s="439"/>
      <c r="E18" s="439"/>
      <c r="F18" s="439"/>
      <c r="G18" s="11"/>
      <c r="H18" s="478" t="s">
        <v>114</v>
      </c>
      <c r="I18" s="478"/>
      <c r="J18" s="479"/>
      <c r="K18" s="439"/>
      <c r="L18" s="439"/>
      <c r="M18" s="439"/>
      <c r="N18" s="439"/>
      <c r="O18" s="439"/>
      <c r="P18" s="439"/>
      <c r="Q18" s="439"/>
      <c r="R18" s="439"/>
      <c r="S18" s="439"/>
      <c r="T18" s="439"/>
      <c r="U18" s="439"/>
      <c r="V18" s="439"/>
      <c r="W18" s="439"/>
      <c r="X18" s="440"/>
      <c r="Y18" s="440"/>
      <c r="Z18" s="440"/>
      <c r="AA18" s="440"/>
      <c r="AB18" s="447"/>
      <c r="AC18" s="448"/>
      <c r="AD18" s="449"/>
      <c r="AE18" s="506"/>
      <c r="AF18" s="507"/>
      <c r="AG18" s="507"/>
      <c r="AH18" s="508"/>
    </row>
    <row r="19" spans="1:34" x14ac:dyDescent="0.15">
      <c r="A19" s="439"/>
      <c r="B19" s="439"/>
      <c r="C19" s="439"/>
      <c r="D19" s="439"/>
      <c r="E19" s="439"/>
      <c r="F19" s="439"/>
      <c r="G19" s="9"/>
      <c r="H19" s="450" t="s">
        <v>110</v>
      </c>
      <c r="I19" s="450"/>
      <c r="J19" s="451"/>
      <c r="K19" s="439"/>
      <c r="L19" s="439"/>
      <c r="M19" s="439"/>
      <c r="N19" s="439"/>
      <c r="O19" s="439"/>
      <c r="P19" s="439"/>
      <c r="Q19" s="439"/>
      <c r="R19" s="439"/>
      <c r="S19" s="439"/>
      <c r="T19" s="439"/>
      <c r="U19" s="439"/>
      <c r="V19" s="439"/>
      <c r="W19" s="439"/>
      <c r="X19" s="440"/>
      <c r="Y19" s="440"/>
      <c r="Z19" s="440"/>
      <c r="AA19" s="440"/>
      <c r="AB19" s="441"/>
      <c r="AC19" s="442"/>
      <c r="AD19" s="443"/>
      <c r="AE19" s="500" t="str">
        <f>IF(OR(X19="",AB19=""),"",X19*AB19)</f>
        <v/>
      </c>
      <c r="AF19" s="501"/>
      <c r="AG19" s="501"/>
      <c r="AH19" s="502"/>
    </row>
    <row r="20" spans="1:34" x14ac:dyDescent="0.15">
      <c r="A20" s="439"/>
      <c r="B20" s="439"/>
      <c r="C20" s="439"/>
      <c r="D20" s="439"/>
      <c r="E20" s="439"/>
      <c r="F20" s="439"/>
      <c r="G20" s="10"/>
      <c r="H20" s="476" t="s">
        <v>111</v>
      </c>
      <c r="I20" s="476"/>
      <c r="J20" s="477"/>
      <c r="K20" s="439"/>
      <c r="L20" s="439"/>
      <c r="M20" s="439"/>
      <c r="N20" s="439"/>
      <c r="O20" s="439"/>
      <c r="P20" s="439"/>
      <c r="Q20" s="439"/>
      <c r="R20" s="439"/>
      <c r="S20" s="439"/>
      <c r="T20" s="439"/>
      <c r="U20" s="439"/>
      <c r="V20" s="439"/>
      <c r="W20" s="439"/>
      <c r="X20" s="440"/>
      <c r="Y20" s="440"/>
      <c r="Z20" s="440"/>
      <c r="AA20" s="440"/>
      <c r="AB20" s="444"/>
      <c r="AC20" s="445"/>
      <c r="AD20" s="446"/>
      <c r="AE20" s="503"/>
      <c r="AF20" s="504"/>
      <c r="AG20" s="504"/>
      <c r="AH20" s="505"/>
    </row>
    <row r="21" spans="1:34" x14ac:dyDescent="0.15">
      <c r="A21" s="439"/>
      <c r="B21" s="439"/>
      <c r="C21" s="439"/>
      <c r="D21" s="439"/>
      <c r="E21" s="439"/>
      <c r="F21" s="439"/>
      <c r="G21" s="10"/>
      <c r="H21" s="476" t="s">
        <v>112</v>
      </c>
      <c r="I21" s="476"/>
      <c r="J21" s="477"/>
      <c r="K21" s="439"/>
      <c r="L21" s="439"/>
      <c r="M21" s="439"/>
      <c r="N21" s="439"/>
      <c r="O21" s="439"/>
      <c r="P21" s="439"/>
      <c r="Q21" s="439"/>
      <c r="R21" s="439"/>
      <c r="S21" s="439"/>
      <c r="T21" s="439"/>
      <c r="U21" s="439"/>
      <c r="V21" s="439"/>
      <c r="W21" s="439"/>
      <c r="X21" s="440"/>
      <c r="Y21" s="440"/>
      <c r="Z21" s="440"/>
      <c r="AA21" s="440"/>
      <c r="AB21" s="444"/>
      <c r="AC21" s="445"/>
      <c r="AD21" s="446"/>
      <c r="AE21" s="503"/>
      <c r="AF21" s="504"/>
      <c r="AG21" s="504"/>
      <c r="AH21" s="505"/>
    </row>
    <row r="22" spans="1:34" x14ac:dyDescent="0.15">
      <c r="A22" s="439"/>
      <c r="B22" s="439"/>
      <c r="C22" s="439"/>
      <c r="D22" s="439"/>
      <c r="E22" s="439"/>
      <c r="F22" s="439"/>
      <c r="G22" s="11"/>
      <c r="H22" s="478" t="s">
        <v>114</v>
      </c>
      <c r="I22" s="478"/>
      <c r="J22" s="479"/>
      <c r="K22" s="439"/>
      <c r="L22" s="439"/>
      <c r="M22" s="439"/>
      <c r="N22" s="439"/>
      <c r="O22" s="439"/>
      <c r="P22" s="439"/>
      <c r="Q22" s="439"/>
      <c r="R22" s="439"/>
      <c r="S22" s="439"/>
      <c r="T22" s="439"/>
      <c r="U22" s="439"/>
      <c r="V22" s="439"/>
      <c r="W22" s="439"/>
      <c r="X22" s="440"/>
      <c r="Y22" s="440"/>
      <c r="Z22" s="440"/>
      <c r="AA22" s="440"/>
      <c r="AB22" s="447"/>
      <c r="AC22" s="448"/>
      <c r="AD22" s="449"/>
      <c r="AE22" s="506"/>
      <c r="AF22" s="507"/>
      <c r="AG22" s="507"/>
      <c r="AH22" s="508"/>
    </row>
    <row r="23" spans="1:34" x14ac:dyDescent="0.15">
      <c r="A23" s="439"/>
      <c r="B23" s="439"/>
      <c r="C23" s="439"/>
      <c r="D23" s="439"/>
      <c r="E23" s="439"/>
      <c r="F23" s="439"/>
      <c r="G23" s="9"/>
      <c r="H23" s="450" t="s">
        <v>110</v>
      </c>
      <c r="I23" s="450"/>
      <c r="J23" s="451"/>
      <c r="K23" s="439"/>
      <c r="L23" s="439"/>
      <c r="M23" s="439"/>
      <c r="N23" s="439"/>
      <c r="O23" s="439"/>
      <c r="P23" s="439"/>
      <c r="Q23" s="439"/>
      <c r="R23" s="439"/>
      <c r="S23" s="439"/>
      <c r="T23" s="439"/>
      <c r="U23" s="439"/>
      <c r="V23" s="439"/>
      <c r="W23" s="439"/>
      <c r="X23" s="440"/>
      <c r="Y23" s="440"/>
      <c r="Z23" s="440"/>
      <c r="AA23" s="440"/>
      <c r="AB23" s="441"/>
      <c r="AC23" s="442"/>
      <c r="AD23" s="443"/>
      <c r="AE23" s="500" t="str">
        <f>IF(OR(X23="",AB23=""),"",X23*AB23)</f>
        <v/>
      </c>
      <c r="AF23" s="501"/>
      <c r="AG23" s="501"/>
      <c r="AH23" s="502"/>
    </row>
    <row r="24" spans="1:34" x14ac:dyDescent="0.15">
      <c r="A24" s="439"/>
      <c r="B24" s="439"/>
      <c r="C24" s="439"/>
      <c r="D24" s="439"/>
      <c r="E24" s="439"/>
      <c r="F24" s="439"/>
      <c r="G24" s="10"/>
      <c r="H24" s="476" t="s">
        <v>111</v>
      </c>
      <c r="I24" s="476"/>
      <c r="J24" s="477"/>
      <c r="K24" s="439"/>
      <c r="L24" s="439"/>
      <c r="M24" s="439"/>
      <c r="N24" s="439"/>
      <c r="O24" s="439"/>
      <c r="P24" s="439"/>
      <c r="Q24" s="439"/>
      <c r="R24" s="439"/>
      <c r="S24" s="439"/>
      <c r="T24" s="439"/>
      <c r="U24" s="439"/>
      <c r="V24" s="439"/>
      <c r="W24" s="439"/>
      <c r="X24" s="440"/>
      <c r="Y24" s="440"/>
      <c r="Z24" s="440"/>
      <c r="AA24" s="440"/>
      <c r="AB24" s="444"/>
      <c r="AC24" s="445"/>
      <c r="AD24" s="446"/>
      <c r="AE24" s="503"/>
      <c r="AF24" s="504"/>
      <c r="AG24" s="504"/>
      <c r="AH24" s="505"/>
    </row>
    <row r="25" spans="1:34" x14ac:dyDescent="0.15">
      <c r="A25" s="439"/>
      <c r="B25" s="439"/>
      <c r="C25" s="439"/>
      <c r="D25" s="439"/>
      <c r="E25" s="439"/>
      <c r="F25" s="439"/>
      <c r="G25" s="10"/>
      <c r="H25" s="476" t="s">
        <v>112</v>
      </c>
      <c r="I25" s="476"/>
      <c r="J25" s="477"/>
      <c r="K25" s="439"/>
      <c r="L25" s="439"/>
      <c r="M25" s="439"/>
      <c r="N25" s="439"/>
      <c r="O25" s="439"/>
      <c r="P25" s="439"/>
      <c r="Q25" s="439"/>
      <c r="R25" s="439"/>
      <c r="S25" s="439"/>
      <c r="T25" s="439"/>
      <c r="U25" s="439"/>
      <c r="V25" s="439"/>
      <c r="W25" s="439"/>
      <c r="X25" s="440"/>
      <c r="Y25" s="440"/>
      <c r="Z25" s="440"/>
      <c r="AA25" s="440"/>
      <c r="AB25" s="444"/>
      <c r="AC25" s="445"/>
      <c r="AD25" s="446"/>
      <c r="AE25" s="503"/>
      <c r="AF25" s="504"/>
      <c r="AG25" s="504"/>
      <c r="AH25" s="505"/>
    </row>
    <row r="26" spans="1:34" x14ac:dyDescent="0.15">
      <c r="A26" s="439"/>
      <c r="B26" s="439"/>
      <c r="C26" s="439"/>
      <c r="D26" s="439"/>
      <c r="E26" s="439"/>
      <c r="F26" s="439"/>
      <c r="G26" s="11"/>
      <c r="H26" s="478" t="s">
        <v>114</v>
      </c>
      <c r="I26" s="478"/>
      <c r="J26" s="479"/>
      <c r="K26" s="439"/>
      <c r="L26" s="439"/>
      <c r="M26" s="439"/>
      <c r="N26" s="439"/>
      <c r="O26" s="439"/>
      <c r="P26" s="439"/>
      <c r="Q26" s="439"/>
      <c r="R26" s="439"/>
      <c r="S26" s="439"/>
      <c r="T26" s="439"/>
      <c r="U26" s="439"/>
      <c r="V26" s="439"/>
      <c r="W26" s="439"/>
      <c r="X26" s="440"/>
      <c r="Y26" s="440"/>
      <c r="Z26" s="440"/>
      <c r="AA26" s="440"/>
      <c r="AB26" s="447"/>
      <c r="AC26" s="448"/>
      <c r="AD26" s="449"/>
      <c r="AE26" s="506"/>
      <c r="AF26" s="507"/>
      <c r="AG26" s="507"/>
      <c r="AH26" s="508"/>
    </row>
    <row r="27" spans="1:34" x14ac:dyDescent="0.15">
      <c r="A27" s="439"/>
      <c r="B27" s="439"/>
      <c r="C27" s="439"/>
      <c r="D27" s="439"/>
      <c r="E27" s="439"/>
      <c r="F27" s="439"/>
      <c r="G27" s="9"/>
      <c r="H27" s="450" t="s">
        <v>110</v>
      </c>
      <c r="I27" s="450"/>
      <c r="J27" s="451"/>
      <c r="K27" s="439"/>
      <c r="L27" s="439"/>
      <c r="M27" s="439"/>
      <c r="N27" s="439"/>
      <c r="O27" s="439"/>
      <c r="P27" s="439"/>
      <c r="Q27" s="439"/>
      <c r="R27" s="439"/>
      <c r="S27" s="439"/>
      <c r="T27" s="439"/>
      <c r="U27" s="439"/>
      <c r="V27" s="439"/>
      <c r="W27" s="439"/>
      <c r="X27" s="440"/>
      <c r="Y27" s="440"/>
      <c r="Z27" s="440"/>
      <c r="AA27" s="440"/>
      <c r="AB27" s="441"/>
      <c r="AC27" s="442"/>
      <c r="AD27" s="443"/>
      <c r="AE27" s="500" t="str">
        <f>IF(OR(X27="",AB27=""),"",X27*AB27)</f>
        <v/>
      </c>
      <c r="AF27" s="501"/>
      <c r="AG27" s="501"/>
      <c r="AH27" s="502"/>
    </row>
    <row r="28" spans="1:34" x14ac:dyDescent="0.15">
      <c r="A28" s="439"/>
      <c r="B28" s="439"/>
      <c r="C28" s="439"/>
      <c r="D28" s="439"/>
      <c r="E28" s="439"/>
      <c r="F28" s="439"/>
      <c r="G28" s="10"/>
      <c r="H28" s="476" t="s">
        <v>111</v>
      </c>
      <c r="I28" s="476"/>
      <c r="J28" s="477"/>
      <c r="K28" s="439"/>
      <c r="L28" s="439"/>
      <c r="M28" s="439"/>
      <c r="N28" s="439"/>
      <c r="O28" s="439"/>
      <c r="P28" s="439"/>
      <c r="Q28" s="439"/>
      <c r="R28" s="439"/>
      <c r="S28" s="439"/>
      <c r="T28" s="439"/>
      <c r="U28" s="439"/>
      <c r="V28" s="439"/>
      <c r="W28" s="439"/>
      <c r="X28" s="440"/>
      <c r="Y28" s="440"/>
      <c r="Z28" s="440"/>
      <c r="AA28" s="440"/>
      <c r="AB28" s="444"/>
      <c r="AC28" s="445"/>
      <c r="AD28" s="446"/>
      <c r="AE28" s="503"/>
      <c r="AF28" s="504"/>
      <c r="AG28" s="504"/>
      <c r="AH28" s="505"/>
    </row>
    <row r="29" spans="1:34" x14ac:dyDescent="0.15">
      <c r="A29" s="439"/>
      <c r="B29" s="439"/>
      <c r="C29" s="439"/>
      <c r="D29" s="439"/>
      <c r="E29" s="439"/>
      <c r="F29" s="439"/>
      <c r="G29" s="10"/>
      <c r="H29" s="476" t="s">
        <v>112</v>
      </c>
      <c r="I29" s="476"/>
      <c r="J29" s="477"/>
      <c r="K29" s="439"/>
      <c r="L29" s="439"/>
      <c r="M29" s="439"/>
      <c r="N29" s="439"/>
      <c r="O29" s="439"/>
      <c r="P29" s="439"/>
      <c r="Q29" s="439"/>
      <c r="R29" s="439"/>
      <c r="S29" s="439"/>
      <c r="T29" s="439"/>
      <c r="U29" s="439"/>
      <c r="V29" s="439"/>
      <c r="W29" s="439"/>
      <c r="X29" s="440"/>
      <c r="Y29" s="440"/>
      <c r="Z29" s="440"/>
      <c r="AA29" s="440"/>
      <c r="AB29" s="444"/>
      <c r="AC29" s="445"/>
      <c r="AD29" s="446"/>
      <c r="AE29" s="503"/>
      <c r="AF29" s="504"/>
      <c r="AG29" s="504"/>
      <c r="AH29" s="505"/>
    </row>
    <row r="30" spans="1:34" x14ac:dyDescent="0.15">
      <c r="A30" s="439"/>
      <c r="B30" s="439"/>
      <c r="C30" s="439"/>
      <c r="D30" s="439"/>
      <c r="E30" s="439"/>
      <c r="F30" s="439"/>
      <c r="G30" s="11"/>
      <c r="H30" s="478" t="s">
        <v>114</v>
      </c>
      <c r="I30" s="478"/>
      <c r="J30" s="479"/>
      <c r="K30" s="439"/>
      <c r="L30" s="439"/>
      <c r="M30" s="439"/>
      <c r="N30" s="439"/>
      <c r="O30" s="439"/>
      <c r="P30" s="439"/>
      <c r="Q30" s="439"/>
      <c r="R30" s="439"/>
      <c r="S30" s="439"/>
      <c r="T30" s="439"/>
      <c r="U30" s="439"/>
      <c r="V30" s="439"/>
      <c r="W30" s="439"/>
      <c r="X30" s="440"/>
      <c r="Y30" s="440"/>
      <c r="Z30" s="440"/>
      <c r="AA30" s="440"/>
      <c r="AB30" s="447"/>
      <c r="AC30" s="448"/>
      <c r="AD30" s="449"/>
      <c r="AE30" s="506"/>
      <c r="AF30" s="507"/>
      <c r="AG30" s="507"/>
      <c r="AH30" s="508"/>
    </row>
    <row r="31" spans="1:34" x14ac:dyDescent="0.15">
      <c r="A31" s="439"/>
      <c r="B31" s="439"/>
      <c r="C31" s="439"/>
      <c r="D31" s="439"/>
      <c r="E31" s="439"/>
      <c r="F31" s="439"/>
      <c r="G31" s="9"/>
      <c r="H31" s="450" t="s">
        <v>110</v>
      </c>
      <c r="I31" s="450"/>
      <c r="J31" s="451"/>
      <c r="K31" s="439"/>
      <c r="L31" s="439"/>
      <c r="M31" s="439"/>
      <c r="N31" s="439"/>
      <c r="O31" s="439"/>
      <c r="P31" s="439"/>
      <c r="Q31" s="439"/>
      <c r="R31" s="439"/>
      <c r="S31" s="439"/>
      <c r="T31" s="439"/>
      <c r="U31" s="439"/>
      <c r="V31" s="439"/>
      <c r="W31" s="439"/>
      <c r="X31" s="440"/>
      <c r="Y31" s="440"/>
      <c r="Z31" s="440"/>
      <c r="AA31" s="440"/>
      <c r="AB31" s="441"/>
      <c r="AC31" s="442"/>
      <c r="AD31" s="443"/>
      <c r="AE31" s="500" t="str">
        <f>IF(OR(X31="",AB31=""),"",X31*AB31)</f>
        <v/>
      </c>
      <c r="AF31" s="501"/>
      <c r="AG31" s="501"/>
      <c r="AH31" s="502"/>
    </row>
    <row r="32" spans="1:34" x14ac:dyDescent="0.15">
      <c r="A32" s="439"/>
      <c r="B32" s="439"/>
      <c r="C32" s="439"/>
      <c r="D32" s="439"/>
      <c r="E32" s="439"/>
      <c r="F32" s="439"/>
      <c r="G32" s="10"/>
      <c r="H32" s="476" t="s">
        <v>111</v>
      </c>
      <c r="I32" s="476"/>
      <c r="J32" s="477"/>
      <c r="K32" s="439"/>
      <c r="L32" s="439"/>
      <c r="M32" s="439"/>
      <c r="N32" s="439"/>
      <c r="O32" s="439"/>
      <c r="P32" s="439"/>
      <c r="Q32" s="439"/>
      <c r="R32" s="439"/>
      <c r="S32" s="439"/>
      <c r="T32" s="439"/>
      <c r="U32" s="439"/>
      <c r="V32" s="439"/>
      <c r="W32" s="439"/>
      <c r="X32" s="440"/>
      <c r="Y32" s="440"/>
      <c r="Z32" s="440"/>
      <c r="AA32" s="440"/>
      <c r="AB32" s="444"/>
      <c r="AC32" s="445"/>
      <c r="AD32" s="446"/>
      <c r="AE32" s="503"/>
      <c r="AF32" s="504"/>
      <c r="AG32" s="504"/>
      <c r="AH32" s="505"/>
    </row>
    <row r="33" spans="1:34" x14ac:dyDescent="0.15">
      <c r="A33" s="439"/>
      <c r="B33" s="439"/>
      <c r="C33" s="439"/>
      <c r="D33" s="439"/>
      <c r="E33" s="439"/>
      <c r="F33" s="439"/>
      <c r="G33" s="10"/>
      <c r="H33" s="476" t="s">
        <v>112</v>
      </c>
      <c r="I33" s="476"/>
      <c r="J33" s="477"/>
      <c r="K33" s="439"/>
      <c r="L33" s="439"/>
      <c r="M33" s="439"/>
      <c r="N33" s="439"/>
      <c r="O33" s="439"/>
      <c r="P33" s="439"/>
      <c r="Q33" s="439"/>
      <c r="R33" s="439"/>
      <c r="S33" s="439"/>
      <c r="T33" s="439"/>
      <c r="U33" s="439"/>
      <c r="V33" s="439"/>
      <c r="W33" s="439"/>
      <c r="X33" s="440"/>
      <c r="Y33" s="440"/>
      <c r="Z33" s="440"/>
      <c r="AA33" s="440"/>
      <c r="AB33" s="444"/>
      <c r="AC33" s="445"/>
      <c r="AD33" s="446"/>
      <c r="AE33" s="503"/>
      <c r="AF33" s="504"/>
      <c r="AG33" s="504"/>
      <c r="AH33" s="505"/>
    </row>
    <row r="34" spans="1:34" x14ac:dyDescent="0.15">
      <c r="A34" s="439"/>
      <c r="B34" s="439"/>
      <c r="C34" s="439"/>
      <c r="D34" s="439"/>
      <c r="E34" s="439"/>
      <c r="F34" s="439"/>
      <c r="G34" s="11"/>
      <c r="H34" s="478" t="s">
        <v>114</v>
      </c>
      <c r="I34" s="478"/>
      <c r="J34" s="479"/>
      <c r="K34" s="439"/>
      <c r="L34" s="439"/>
      <c r="M34" s="439"/>
      <c r="N34" s="439"/>
      <c r="O34" s="439"/>
      <c r="P34" s="439"/>
      <c r="Q34" s="439"/>
      <c r="R34" s="439"/>
      <c r="S34" s="439"/>
      <c r="T34" s="439"/>
      <c r="U34" s="439"/>
      <c r="V34" s="439"/>
      <c r="W34" s="439"/>
      <c r="X34" s="440"/>
      <c r="Y34" s="440"/>
      <c r="Z34" s="440"/>
      <c r="AA34" s="440"/>
      <c r="AB34" s="447"/>
      <c r="AC34" s="448"/>
      <c r="AD34" s="449"/>
      <c r="AE34" s="506"/>
      <c r="AF34" s="507"/>
      <c r="AG34" s="507"/>
      <c r="AH34" s="508"/>
    </row>
    <row r="35" spans="1:34" x14ac:dyDescent="0.15">
      <c r="A35" s="439"/>
      <c r="B35" s="439"/>
      <c r="C35" s="439"/>
      <c r="D35" s="439"/>
      <c r="E35" s="439"/>
      <c r="F35" s="439"/>
      <c r="G35" s="9"/>
      <c r="H35" s="450" t="s">
        <v>110</v>
      </c>
      <c r="I35" s="450"/>
      <c r="J35" s="451"/>
      <c r="K35" s="439"/>
      <c r="L35" s="439"/>
      <c r="M35" s="439"/>
      <c r="N35" s="439"/>
      <c r="O35" s="439"/>
      <c r="P35" s="439"/>
      <c r="Q35" s="439"/>
      <c r="R35" s="439"/>
      <c r="S35" s="439"/>
      <c r="T35" s="439"/>
      <c r="U35" s="439"/>
      <c r="V35" s="439"/>
      <c r="W35" s="439"/>
      <c r="X35" s="440"/>
      <c r="Y35" s="440"/>
      <c r="Z35" s="440"/>
      <c r="AA35" s="440"/>
      <c r="AB35" s="441"/>
      <c r="AC35" s="442"/>
      <c r="AD35" s="443"/>
      <c r="AE35" s="500" t="str">
        <f>IF(OR(X35="",AB35=""),"",X35*AB35)</f>
        <v/>
      </c>
      <c r="AF35" s="501"/>
      <c r="AG35" s="501"/>
      <c r="AH35" s="502"/>
    </row>
    <row r="36" spans="1:34" x14ac:dyDescent="0.15">
      <c r="A36" s="439"/>
      <c r="B36" s="439"/>
      <c r="C36" s="439"/>
      <c r="D36" s="439"/>
      <c r="E36" s="439"/>
      <c r="F36" s="439"/>
      <c r="G36" s="10"/>
      <c r="H36" s="476" t="s">
        <v>111</v>
      </c>
      <c r="I36" s="476"/>
      <c r="J36" s="477"/>
      <c r="K36" s="439"/>
      <c r="L36" s="439"/>
      <c r="M36" s="439"/>
      <c r="N36" s="439"/>
      <c r="O36" s="439"/>
      <c r="P36" s="439"/>
      <c r="Q36" s="439"/>
      <c r="R36" s="439"/>
      <c r="S36" s="439"/>
      <c r="T36" s="439"/>
      <c r="U36" s="439"/>
      <c r="V36" s="439"/>
      <c r="W36" s="439"/>
      <c r="X36" s="440"/>
      <c r="Y36" s="440"/>
      <c r="Z36" s="440"/>
      <c r="AA36" s="440"/>
      <c r="AB36" s="444"/>
      <c r="AC36" s="445"/>
      <c r="AD36" s="446"/>
      <c r="AE36" s="503"/>
      <c r="AF36" s="504"/>
      <c r="AG36" s="504"/>
      <c r="AH36" s="505"/>
    </row>
    <row r="37" spans="1:34" x14ac:dyDescent="0.15">
      <c r="A37" s="439"/>
      <c r="B37" s="439"/>
      <c r="C37" s="439"/>
      <c r="D37" s="439"/>
      <c r="E37" s="439"/>
      <c r="F37" s="439"/>
      <c r="G37" s="10"/>
      <c r="H37" s="476" t="s">
        <v>112</v>
      </c>
      <c r="I37" s="476"/>
      <c r="J37" s="477"/>
      <c r="K37" s="439"/>
      <c r="L37" s="439"/>
      <c r="M37" s="439"/>
      <c r="N37" s="439"/>
      <c r="O37" s="439"/>
      <c r="P37" s="439"/>
      <c r="Q37" s="439"/>
      <c r="R37" s="439"/>
      <c r="S37" s="439"/>
      <c r="T37" s="439"/>
      <c r="U37" s="439"/>
      <c r="V37" s="439"/>
      <c r="W37" s="439"/>
      <c r="X37" s="440"/>
      <c r="Y37" s="440"/>
      <c r="Z37" s="440"/>
      <c r="AA37" s="440"/>
      <c r="AB37" s="444"/>
      <c r="AC37" s="445"/>
      <c r="AD37" s="446"/>
      <c r="AE37" s="503"/>
      <c r="AF37" s="504"/>
      <c r="AG37" s="504"/>
      <c r="AH37" s="505"/>
    </row>
    <row r="38" spans="1:34" x14ac:dyDescent="0.15">
      <c r="A38" s="439"/>
      <c r="B38" s="439"/>
      <c r="C38" s="439"/>
      <c r="D38" s="439"/>
      <c r="E38" s="439"/>
      <c r="F38" s="439"/>
      <c r="G38" s="11"/>
      <c r="H38" s="478" t="s">
        <v>114</v>
      </c>
      <c r="I38" s="478"/>
      <c r="J38" s="479"/>
      <c r="K38" s="439"/>
      <c r="L38" s="439"/>
      <c r="M38" s="439"/>
      <c r="N38" s="439"/>
      <c r="O38" s="439"/>
      <c r="P38" s="439"/>
      <c r="Q38" s="439"/>
      <c r="R38" s="439"/>
      <c r="S38" s="439"/>
      <c r="T38" s="439"/>
      <c r="U38" s="439"/>
      <c r="V38" s="439"/>
      <c r="W38" s="439"/>
      <c r="X38" s="440"/>
      <c r="Y38" s="440"/>
      <c r="Z38" s="440"/>
      <c r="AA38" s="440"/>
      <c r="AB38" s="447"/>
      <c r="AC38" s="448"/>
      <c r="AD38" s="449"/>
      <c r="AE38" s="506"/>
      <c r="AF38" s="507"/>
      <c r="AG38" s="507"/>
      <c r="AH38" s="508"/>
    </row>
    <row r="39" spans="1:34" x14ac:dyDescent="0.15">
      <c r="A39" s="439"/>
      <c r="B39" s="439"/>
      <c r="C39" s="439"/>
      <c r="D39" s="439"/>
      <c r="E39" s="439"/>
      <c r="F39" s="439"/>
      <c r="G39" s="9"/>
      <c r="H39" s="450" t="s">
        <v>110</v>
      </c>
      <c r="I39" s="450"/>
      <c r="J39" s="451"/>
      <c r="K39" s="439"/>
      <c r="L39" s="439"/>
      <c r="M39" s="439"/>
      <c r="N39" s="439"/>
      <c r="O39" s="439"/>
      <c r="P39" s="439"/>
      <c r="Q39" s="439"/>
      <c r="R39" s="439"/>
      <c r="S39" s="439"/>
      <c r="T39" s="439"/>
      <c r="U39" s="439"/>
      <c r="V39" s="439"/>
      <c r="W39" s="439"/>
      <c r="X39" s="440"/>
      <c r="Y39" s="440"/>
      <c r="Z39" s="440"/>
      <c r="AA39" s="440"/>
      <c r="AB39" s="441"/>
      <c r="AC39" s="442"/>
      <c r="AD39" s="443"/>
      <c r="AE39" s="500" t="str">
        <f>IF(OR(X39="",AB39=""),"",X39*AB39)</f>
        <v/>
      </c>
      <c r="AF39" s="501"/>
      <c r="AG39" s="501"/>
      <c r="AH39" s="502"/>
    </row>
    <row r="40" spans="1:34" x14ac:dyDescent="0.15">
      <c r="A40" s="439"/>
      <c r="B40" s="439"/>
      <c r="C40" s="439"/>
      <c r="D40" s="439"/>
      <c r="E40" s="439"/>
      <c r="F40" s="439"/>
      <c r="G40" s="10"/>
      <c r="H40" s="476" t="s">
        <v>111</v>
      </c>
      <c r="I40" s="476"/>
      <c r="J40" s="477"/>
      <c r="K40" s="439"/>
      <c r="L40" s="439"/>
      <c r="M40" s="439"/>
      <c r="N40" s="439"/>
      <c r="O40" s="439"/>
      <c r="P40" s="439"/>
      <c r="Q40" s="439"/>
      <c r="R40" s="439"/>
      <c r="S40" s="439"/>
      <c r="T40" s="439"/>
      <c r="U40" s="439"/>
      <c r="V40" s="439"/>
      <c r="W40" s="439"/>
      <c r="X40" s="440"/>
      <c r="Y40" s="440"/>
      <c r="Z40" s="440"/>
      <c r="AA40" s="440"/>
      <c r="AB40" s="444"/>
      <c r="AC40" s="445"/>
      <c r="AD40" s="446"/>
      <c r="AE40" s="503"/>
      <c r="AF40" s="504"/>
      <c r="AG40" s="504"/>
      <c r="AH40" s="505"/>
    </row>
    <row r="41" spans="1:34" x14ac:dyDescent="0.15">
      <c r="A41" s="439"/>
      <c r="B41" s="439"/>
      <c r="C41" s="439"/>
      <c r="D41" s="439"/>
      <c r="E41" s="439"/>
      <c r="F41" s="439"/>
      <c r="G41" s="10"/>
      <c r="H41" s="476" t="s">
        <v>112</v>
      </c>
      <c r="I41" s="476"/>
      <c r="J41" s="477"/>
      <c r="K41" s="439"/>
      <c r="L41" s="439"/>
      <c r="M41" s="439"/>
      <c r="N41" s="439"/>
      <c r="O41" s="439"/>
      <c r="P41" s="439"/>
      <c r="Q41" s="439"/>
      <c r="R41" s="439"/>
      <c r="S41" s="439"/>
      <c r="T41" s="439"/>
      <c r="U41" s="439"/>
      <c r="V41" s="439"/>
      <c r="W41" s="439"/>
      <c r="X41" s="440"/>
      <c r="Y41" s="440"/>
      <c r="Z41" s="440"/>
      <c r="AA41" s="440"/>
      <c r="AB41" s="444"/>
      <c r="AC41" s="445"/>
      <c r="AD41" s="446"/>
      <c r="AE41" s="503"/>
      <c r="AF41" s="504"/>
      <c r="AG41" s="504"/>
      <c r="AH41" s="505"/>
    </row>
    <row r="42" spans="1:34" x14ac:dyDescent="0.15">
      <c r="A42" s="439"/>
      <c r="B42" s="439"/>
      <c r="C42" s="439"/>
      <c r="D42" s="439"/>
      <c r="E42" s="439"/>
      <c r="F42" s="439"/>
      <c r="G42" s="11"/>
      <c r="H42" s="478" t="s">
        <v>114</v>
      </c>
      <c r="I42" s="478"/>
      <c r="J42" s="479"/>
      <c r="K42" s="439"/>
      <c r="L42" s="439"/>
      <c r="M42" s="439"/>
      <c r="N42" s="439"/>
      <c r="O42" s="439"/>
      <c r="P42" s="439"/>
      <c r="Q42" s="439"/>
      <c r="R42" s="439"/>
      <c r="S42" s="439"/>
      <c r="T42" s="439"/>
      <c r="U42" s="439"/>
      <c r="V42" s="439"/>
      <c r="W42" s="439"/>
      <c r="X42" s="440"/>
      <c r="Y42" s="440"/>
      <c r="Z42" s="440"/>
      <c r="AA42" s="440"/>
      <c r="AB42" s="447"/>
      <c r="AC42" s="448"/>
      <c r="AD42" s="449"/>
      <c r="AE42" s="506"/>
      <c r="AF42" s="507"/>
      <c r="AG42" s="507"/>
      <c r="AH42" s="508"/>
    </row>
    <row r="43" spans="1:34" x14ac:dyDescent="0.15">
      <c r="A43" s="439"/>
      <c r="B43" s="439"/>
      <c r="C43" s="439"/>
      <c r="D43" s="439"/>
      <c r="E43" s="439"/>
      <c r="F43" s="439"/>
      <c r="G43" s="9"/>
      <c r="H43" s="450" t="s">
        <v>110</v>
      </c>
      <c r="I43" s="450"/>
      <c r="J43" s="451"/>
      <c r="K43" s="439"/>
      <c r="L43" s="439"/>
      <c r="M43" s="439"/>
      <c r="N43" s="439"/>
      <c r="O43" s="439"/>
      <c r="P43" s="439"/>
      <c r="Q43" s="439"/>
      <c r="R43" s="439"/>
      <c r="S43" s="439"/>
      <c r="T43" s="439"/>
      <c r="U43" s="439"/>
      <c r="V43" s="439"/>
      <c r="W43" s="439"/>
      <c r="X43" s="440"/>
      <c r="Y43" s="440"/>
      <c r="Z43" s="440"/>
      <c r="AA43" s="440"/>
      <c r="AB43" s="441"/>
      <c r="AC43" s="442"/>
      <c r="AD43" s="443"/>
      <c r="AE43" s="500" t="str">
        <f>IF(OR(X43="",AB43=""),"",X43*AB43)</f>
        <v/>
      </c>
      <c r="AF43" s="501"/>
      <c r="AG43" s="501"/>
      <c r="AH43" s="502"/>
    </row>
    <row r="44" spans="1:34" x14ac:dyDescent="0.15">
      <c r="A44" s="439"/>
      <c r="B44" s="439"/>
      <c r="C44" s="439"/>
      <c r="D44" s="439"/>
      <c r="E44" s="439"/>
      <c r="F44" s="439"/>
      <c r="G44" s="10"/>
      <c r="H44" s="476" t="s">
        <v>111</v>
      </c>
      <c r="I44" s="476"/>
      <c r="J44" s="477"/>
      <c r="K44" s="439"/>
      <c r="L44" s="439"/>
      <c r="M44" s="439"/>
      <c r="N44" s="439"/>
      <c r="O44" s="439"/>
      <c r="P44" s="439"/>
      <c r="Q44" s="439"/>
      <c r="R44" s="439"/>
      <c r="S44" s="439"/>
      <c r="T44" s="439"/>
      <c r="U44" s="439"/>
      <c r="V44" s="439"/>
      <c r="W44" s="439"/>
      <c r="X44" s="440"/>
      <c r="Y44" s="440"/>
      <c r="Z44" s="440"/>
      <c r="AA44" s="440"/>
      <c r="AB44" s="444"/>
      <c r="AC44" s="445"/>
      <c r="AD44" s="446"/>
      <c r="AE44" s="503"/>
      <c r="AF44" s="504"/>
      <c r="AG44" s="504"/>
      <c r="AH44" s="505"/>
    </row>
    <row r="45" spans="1:34" x14ac:dyDescent="0.15">
      <c r="A45" s="439"/>
      <c r="B45" s="439"/>
      <c r="C45" s="439"/>
      <c r="D45" s="439"/>
      <c r="E45" s="439"/>
      <c r="F45" s="439"/>
      <c r="G45" s="10"/>
      <c r="H45" s="476" t="s">
        <v>112</v>
      </c>
      <c r="I45" s="476"/>
      <c r="J45" s="477"/>
      <c r="K45" s="439"/>
      <c r="L45" s="439"/>
      <c r="M45" s="439"/>
      <c r="N45" s="439"/>
      <c r="O45" s="439"/>
      <c r="P45" s="439"/>
      <c r="Q45" s="439"/>
      <c r="R45" s="439"/>
      <c r="S45" s="439"/>
      <c r="T45" s="439"/>
      <c r="U45" s="439"/>
      <c r="V45" s="439"/>
      <c r="W45" s="439"/>
      <c r="X45" s="440"/>
      <c r="Y45" s="440"/>
      <c r="Z45" s="440"/>
      <c r="AA45" s="440"/>
      <c r="AB45" s="444"/>
      <c r="AC45" s="445"/>
      <c r="AD45" s="446"/>
      <c r="AE45" s="503"/>
      <c r="AF45" s="504"/>
      <c r="AG45" s="504"/>
      <c r="AH45" s="505"/>
    </row>
    <row r="46" spans="1:34" x14ac:dyDescent="0.15">
      <c r="A46" s="439"/>
      <c r="B46" s="439"/>
      <c r="C46" s="439"/>
      <c r="D46" s="439"/>
      <c r="E46" s="439"/>
      <c r="F46" s="439"/>
      <c r="G46" s="11"/>
      <c r="H46" s="478" t="s">
        <v>114</v>
      </c>
      <c r="I46" s="478"/>
      <c r="J46" s="479"/>
      <c r="K46" s="439"/>
      <c r="L46" s="439"/>
      <c r="M46" s="439"/>
      <c r="N46" s="439"/>
      <c r="O46" s="439"/>
      <c r="P46" s="439"/>
      <c r="Q46" s="439"/>
      <c r="R46" s="439"/>
      <c r="S46" s="439"/>
      <c r="T46" s="439"/>
      <c r="U46" s="439"/>
      <c r="V46" s="439"/>
      <c r="W46" s="439"/>
      <c r="X46" s="440"/>
      <c r="Y46" s="440"/>
      <c r="Z46" s="440"/>
      <c r="AA46" s="440"/>
      <c r="AB46" s="447"/>
      <c r="AC46" s="448"/>
      <c r="AD46" s="449"/>
      <c r="AE46" s="506"/>
      <c r="AF46" s="507"/>
      <c r="AG46" s="507"/>
      <c r="AH46" s="508"/>
    </row>
    <row r="47" spans="1:34" x14ac:dyDescent="0.15">
      <c r="A47" s="439"/>
      <c r="B47" s="439"/>
      <c r="C47" s="439"/>
      <c r="D47" s="439"/>
      <c r="E47" s="439"/>
      <c r="F47" s="439"/>
      <c r="G47" s="9"/>
      <c r="H47" s="450" t="s">
        <v>110</v>
      </c>
      <c r="I47" s="450"/>
      <c r="J47" s="451"/>
      <c r="K47" s="439"/>
      <c r="L47" s="439"/>
      <c r="M47" s="439"/>
      <c r="N47" s="439"/>
      <c r="O47" s="439"/>
      <c r="P47" s="439"/>
      <c r="Q47" s="439"/>
      <c r="R47" s="439"/>
      <c r="S47" s="439"/>
      <c r="T47" s="439"/>
      <c r="U47" s="439"/>
      <c r="V47" s="439"/>
      <c r="W47" s="439"/>
      <c r="X47" s="440"/>
      <c r="Y47" s="440"/>
      <c r="Z47" s="440"/>
      <c r="AA47" s="440"/>
      <c r="AB47" s="441"/>
      <c r="AC47" s="442"/>
      <c r="AD47" s="443"/>
      <c r="AE47" s="500" t="str">
        <f>IF(OR(X47="",AB47=""),"",X47*AB47)</f>
        <v/>
      </c>
      <c r="AF47" s="501"/>
      <c r="AG47" s="501"/>
      <c r="AH47" s="502"/>
    </row>
    <row r="48" spans="1:34" x14ac:dyDescent="0.15">
      <c r="A48" s="439"/>
      <c r="B48" s="439"/>
      <c r="C48" s="439"/>
      <c r="D48" s="439"/>
      <c r="E48" s="439"/>
      <c r="F48" s="439"/>
      <c r="G48" s="10"/>
      <c r="H48" s="476" t="s">
        <v>111</v>
      </c>
      <c r="I48" s="476"/>
      <c r="J48" s="477"/>
      <c r="K48" s="439"/>
      <c r="L48" s="439"/>
      <c r="M48" s="439"/>
      <c r="N48" s="439"/>
      <c r="O48" s="439"/>
      <c r="P48" s="439"/>
      <c r="Q48" s="439"/>
      <c r="R48" s="439"/>
      <c r="S48" s="439"/>
      <c r="T48" s="439"/>
      <c r="U48" s="439"/>
      <c r="V48" s="439"/>
      <c r="W48" s="439"/>
      <c r="X48" s="440"/>
      <c r="Y48" s="440"/>
      <c r="Z48" s="440"/>
      <c r="AA48" s="440"/>
      <c r="AB48" s="444"/>
      <c r="AC48" s="445"/>
      <c r="AD48" s="446"/>
      <c r="AE48" s="503"/>
      <c r="AF48" s="504"/>
      <c r="AG48" s="504"/>
      <c r="AH48" s="505"/>
    </row>
    <row r="49" spans="1:34" x14ac:dyDescent="0.15">
      <c r="A49" s="439"/>
      <c r="B49" s="439"/>
      <c r="C49" s="439"/>
      <c r="D49" s="439"/>
      <c r="E49" s="439"/>
      <c r="F49" s="439"/>
      <c r="G49" s="10"/>
      <c r="H49" s="476" t="s">
        <v>112</v>
      </c>
      <c r="I49" s="476"/>
      <c r="J49" s="477"/>
      <c r="K49" s="439"/>
      <c r="L49" s="439"/>
      <c r="M49" s="439"/>
      <c r="N49" s="439"/>
      <c r="O49" s="439"/>
      <c r="P49" s="439"/>
      <c r="Q49" s="439"/>
      <c r="R49" s="439"/>
      <c r="S49" s="439"/>
      <c r="T49" s="439"/>
      <c r="U49" s="439"/>
      <c r="V49" s="439"/>
      <c r="W49" s="439"/>
      <c r="X49" s="440"/>
      <c r="Y49" s="440"/>
      <c r="Z49" s="440"/>
      <c r="AA49" s="440"/>
      <c r="AB49" s="444"/>
      <c r="AC49" s="445"/>
      <c r="AD49" s="446"/>
      <c r="AE49" s="503"/>
      <c r="AF49" s="504"/>
      <c r="AG49" s="504"/>
      <c r="AH49" s="505"/>
    </row>
    <row r="50" spans="1:34" x14ac:dyDescent="0.15">
      <c r="A50" s="439"/>
      <c r="B50" s="439"/>
      <c r="C50" s="439"/>
      <c r="D50" s="439"/>
      <c r="E50" s="439"/>
      <c r="F50" s="439"/>
      <c r="G50" s="11"/>
      <c r="H50" s="478" t="s">
        <v>114</v>
      </c>
      <c r="I50" s="478"/>
      <c r="J50" s="479"/>
      <c r="K50" s="439"/>
      <c r="L50" s="439"/>
      <c r="M50" s="439"/>
      <c r="N50" s="439"/>
      <c r="O50" s="439"/>
      <c r="P50" s="439"/>
      <c r="Q50" s="439"/>
      <c r="R50" s="439"/>
      <c r="S50" s="439"/>
      <c r="T50" s="439"/>
      <c r="U50" s="439"/>
      <c r="V50" s="439"/>
      <c r="W50" s="439"/>
      <c r="X50" s="440"/>
      <c r="Y50" s="440"/>
      <c r="Z50" s="440"/>
      <c r="AA50" s="440"/>
      <c r="AB50" s="447"/>
      <c r="AC50" s="448"/>
      <c r="AD50" s="449"/>
      <c r="AE50" s="506"/>
      <c r="AF50" s="507"/>
      <c r="AG50" s="507"/>
      <c r="AH50" s="508"/>
    </row>
    <row r="51" spans="1:34" x14ac:dyDescent="0.15">
      <c r="A51" s="439"/>
      <c r="B51" s="439"/>
      <c r="C51" s="439"/>
      <c r="D51" s="439"/>
      <c r="E51" s="439"/>
      <c r="F51" s="439"/>
      <c r="G51" s="9"/>
      <c r="H51" s="450" t="s">
        <v>110</v>
      </c>
      <c r="I51" s="450"/>
      <c r="J51" s="451"/>
      <c r="K51" s="439"/>
      <c r="L51" s="439"/>
      <c r="M51" s="439"/>
      <c r="N51" s="439"/>
      <c r="O51" s="439"/>
      <c r="P51" s="439"/>
      <c r="Q51" s="439"/>
      <c r="R51" s="439"/>
      <c r="S51" s="439"/>
      <c r="T51" s="439"/>
      <c r="U51" s="439"/>
      <c r="V51" s="439"/>
      <c r="W51" s="439"/>
      <c r="X51" s="440"/>
      <c r="Y51" s="440"/>
      <c r="Z51" s="440"/>
      <c r="AA51" s="440"/>
      <c r="AB51" s="441"/>
      <c r="AC51" s="442"/>
      <c r="AD51" s="443"/>
      <c r="AE51" s="500" t="str">
        <f>IF(OR(X51="",AB51=""),"",X51*AB51)</f>
        <v/>
      </c>
      <c r="AF51" s="501"/>
      <c r="AG51" s="501"/>
      <c r="AH51" s="502"/>
    </row>
    <row r="52" spans="1:34" x14ac:dyDescent="0.15">
      <c r="A52" s="439"/>
      <c r="B52" s="439"/>
      <c r="C52" s="439"/>
      <c r="D52" s="439"/>
      <c r="E52" s="439"/>
      <c r="F52" s="439"/>
      <c r="G52" s="10"/>
      <c r="H52" s="476" t="s">
        <v>111</v>
      </c>
      <c r="I52" s="476"/>
      <c r="J52" s="477"/>
      <c r="K52" s="439"/>
      <c r="L52" s="439"/>
      <c r="M52" s="439"/>
      <c r="N52" s="439"/>
      <c r="O52" s="439"/>
      <c r="P52" s="439"/>
      <c r="Q52" s="439"/>
      <c r="R52" s="439"/>
      <c r="S52" s="439"/>
      <c r="T52" s="439"/>
      <c r="U52" s="439"/>
      <c r="V52" s="439"/>
      <c r="W52" s="439"/>
      <c r="X52" s="440"/>
      <c r="Y52" s="440"/>
      <c r="Z52" s="440"/>
      <c r="AA52" s="440"/>
      <c r="AB52" s="444"/>
      <c r="AC52" s="445"/>
      <c r="AD52" s="446"/>
      <c r="AE52" s="503"/>
      <c r="AF52" s="504"/>
      <c r="AG52" s="504"/>
      <c r="AH52" s="505"/>
    </row>
    <row r="53" spans="1:34" x14ac:dyDescent="0.15">
      <c r="A53" s="439"/>
      <c r="B53" s="439"/>
      <c r="C53" s="439"/>
      <c r="D53" s="439"/>
      <c r="E53" s="439"/>
      <c r="F53" s="439"/>
      <c r="G53" s="10"/>
      <c r="H53" s="476" t="s">
        <v>112</v>
      </c>
      <c r="I53" s="476"/>
      <c r="J53" s="477"/>
      <c r="K53" s="439"/>
      <c r="L53" s="439"/>
      <c r="M53" s="439"/>
      <c r="N53" s="439"/>
      <c r="O53" s="439"/>
      <c r="P53" s="439"/>
      <c r="Q53" s="439"/>
      <c r="R53" s="439"/>
      <c r="S53" s="439"/>
      <c r="T53" s="439"/>
      <c r="U53" s="439"/>
      <c r="V53" s="439"/>
      <c r="W53" s="439"/>
      <c r="X53" s="440"/>
      <c r="Y53" s="440"/>
      <c r="Z53" s="440"/>
      <c r="AA53" s="440"/>
      <c r="AB53" s="444"/>
      <c r="AC53" s="445"/>
      <c r="AD53" s="446"/>
      <c r="AE53" s="503"/>
      <c r="AF53" s="504"/>
      <c r="AG53" s="504"/>
      <c r="AH53" s="505"/>
    </row>
    <row r="54" spans="1:34" x14ac:dyDescent="0.15">
      <c r="A54" s="439"/>
      <c r="B54" s="439"/>
      <c r="C54" s="439"/>
      <c r="D54" s="439"/>
      <c r="E54" s="439"/>
      <c r="F54" s="439"/>
      <c r="G54" s="11"/>
      <c r="H54" s="478" t="s">
        <v>114</v>
      </c>
      <c r="I54" s="478"/>
      <c r="J54" s="479"/>
      <c r="K54" s="439"/>
      <c r="L54" s="439"/>
      <c r="M54" s="439"/>
      <c r="N54" s="439"/>
      <c r="O54" s="439"/>
      <c r="P54" s="439"/>
      <c r="Q54" s="439"/>
      <c r="R54" s="439"/>
      <c r="S54" s="439"/>
      <c r="T54" s="439"/>
      <c r="U54" s="439"/>
      <c r="V54" s="439"/>
      <c r="W54" s="439"/>
      <c r="X54" s="440"/>
      <c r="Y54" s="440"/>
      <c r="Z54" s="440"/>
      <c r="AA54" s="440"/>
      <c r="AB54" s="447"/>
      <c r="AC54" s="448"/>
      <c r="AD54" s="449"/>
      <c r="AE54" s="506"/>
      <c r="AF54" s="507"/>
      <c r="AG54" s="507"/>
      <c r="AH54" s="508"/>
    </row>
    <row r="55" spans="1:34" x14ac:dyDescent="0.15">
      <c r="AB55" s="126"/>
      <c r="AC55" s="126"/>
      <c r="AD55" s="126"/>
    </row>
    <row r="56" spans="1:34" x14ac:dyDescent="0.15">
      <c r="AB56" s="104"/>
      <c r="AC56" s="104"/>
      <c r="AD56" s="104"/>
    </row>
    <row r="57" spans="1:34" ht="13.35" customHeight="1" x14ac:dyDescent="0.15">
      <c r="B57" s="434" t="s">
        <v>118</v>
      </c>
      <c r="C57" s="435"/>
      <c r="D57" s="435"/>
      <c r="E57" s="435"/>
      <c r="F57" s="436">
        <f>SUM(AE11:AH54)</f>
        <v>12000</v>
      </c>
      <c r="G57" s="437"/>
      <c r="H57" s="437"/>
      <c r="I57" s="437"/>
      <c r="J57" s="438"/>
      <c r="K57" s="527" t="s">
        <v>119</v>
      </c>
      <c r="L57" s="528"/>
      <c r="M57" s="528"/>
      <c r="N57" s="528"/>
      <c r="O57" s="437">
        <f>ROUNDDOWN(F57/6000,0)</f>
        <v>2</v>
      </c>
      <c r="P57" s="437"/>
      <c r="Q57" s="437"/>
      <c r="R57" s="437"/>
      <c r="S57" s="437"/>
      <c r="T57" s="438"/>
      <c r="U57" s="452" t="s">
        <v>161</v>
      </c>
      <c r="V57" s="311"/>
      <c r="W57" s="425">
        <v>6000</v>
      </c>
      <c r="X57" s="425"/>
      <c r="Y57" s="425"/>
      <c r="Z57" s="81" t="s">
        <v>160</v>
      </c>
    </row>
    <row r="58" spans="1:34" x14ac:dyDescent="0.15">
      <c r="B58" s="434"/>
      <c r="C58" s="435"/>
      <c r="D58" s="435"/>
      <c r="E58" s="435"/>
      <c r="F58" s="437"/>
      <c r="G58" s="437"/>
      <c r="H58" s="437"/>
      <c r="I58" s="437"/>
      <c r="J58" s="438"/>
      <c r="K58" s="527"/>
      <c r="L58" s="528"/>
      <c r="M58" s="528"/>
      <c r="N58" s="528"/>
      <c r="O58" s="437"/>
      <c r="P58" s="437"/>
      <c r="Q58" s="437"/>
      <c r="R58" s="437"/>
      <c r="S58" s="437"/>
      <c r="T58" s="438"/>
      <c r="U58" s="127"/>
    </row>
    <row r="59" spans="1:34" x14ac:dyDescent="0.15">
      <c r="W59" s="111"/>
    </row>
  </sheetData>
  <sheetProtection sheet="1" objects="1" scenarios="1" formatCells="0" formatRows="0"/>
  <mergeCells count="153">
    <mergeCell ref="K57:N58"/>
    <mergeCell ref="O57:T58"/>
    <mergeCell ref="K39:O42"/>
    <mergeCell ref="P39:T42"/>
    <mergeCell ref="U39:W42"/>
    <mergeCell ref="AE31:AH34"/>
    <mergeCell ref="AE27:AH30"/>
    <mergeCell ref="U23:W26"/>
    <mergeCell ref="X23:AA26"/>
    <mergeCell ref="AE23:AH26"/>
    <mergeCell ref="AB43:AD46"/>
    <mergeCell ref="AE43:AH46"/>
    <mergeCell ref="AB35:AD38"/>
    <mergeCell ref="AE35:AH38"/>
    <mergeCell ref="X43:AA46"/>
    <mergeCell ref="X39:AA42"/>
    <mergeCell ref="AB39:AD42"/>
    <mergeCell ref="AE39:AH42"/>
    <mergeCell ref="A51:F54"/>
    <mergeCell ref="U51:W54"/>
    <mergeCell ref="A47:F50"/>
    <mergeCell ref="H47:J47"/>
    <mergeCell ref="K47:O50"/>
    <mergeCell ref="P47:T50"/>
    <mergeCell ref="U47:W50"/>
    <mergeCell ref="P1:R1"/>
    <mergeCell ref="S1:AH1"/>
    <mergeCell ref="P2:R3"/>
    <mergeCell ref="T2:V2"/>
    <mergeCell ref="X2:AA2"/>
    <mergeCell ref="AC2:AH2"/>
    <mergeCell ref="T3:AH3"/>
    <mergeCell ref="AB11:AD14"/>
    <mergeCell ref="AB15:AD18"/>
    <mergeCell ref="AE10:AH10"/>
    <mergeCell ref="AE11:AH14"/>
    <mergeCell ref="AE15:AH18"/>
    <mergeCell ref="X15:AA18"/>
    <mergeCell ref="H6:AH6"/>
    <mergeCell ref="X51:AA54"/>
    <mergeCell ref="AB51:AD54"/>
    <mergeCell ref="AE51:AH54"/>
    <mergeCell ref="H52:J52"/>
    <mergeCell ref="H53:J53"/>
    <mergeCell ref="H54:J54"/>
    <mergeCell ref="AB47:AD50"/>
    <mergeCell ref="AE47:AH50"/>
    <mergeCell ref="H48:J48"/>
    <mergeCell ref="H49:J49"/>
    <mergeCell ref="H50:J50"/>
    <mergeCell ref="H51:J51"/>
    <mergeCell ref="K51:O54"/>
    <mergeCell ref="P51:T54"/>
    <mergeCell ref="X47:AA50"/>
    <mergeCell ref="A35:F38"/>
    <mergeCell ref="A43:F46"/>
    <mergeCell ref="H43:J43"/>
    <mergeCell ref="K43:O46"/>
    <mergeCell ref="P43:T46"/>
    <mergeCell ref="U43:W46"/>
    <mergeCell ref="H40:J40"/>
    <mergeCell ref="H41:J41"/>
    <mergeCell ref="H42:J42"/>
    <mergeCell ref="H46:J46"/>
    <mergeCell ref="A39:F42"/>
    <mergeCell ref="H36:J36"/>
    <mergeCell ref="H37:J37"/>
    <mergeCell ref="H38:J38"/>
    <mergeCell ref="H39:J39"/>
    <mergeCell ref="H44:J44"/>
    <mergeCell ref="H45:J45"/>
    <mergeCell ref="AE19:AH22"/>
    <mergeCell ref="H20:J20"/>
    <mergeCell ref="H21:J21"/>
    <mergeCell ref="H22:J22"/>
    <mergeCell ref="H28:J28"/>
    <mergeCell ref="U31:W34"/>
    <mergeCell ref="X31:AA34"/>
    <mergeCell ref="AB31:AD34"/>
    <mergeCell ref="H29:J29"/>
    <mergeCell ref="H30:J30"/>
    <mergeCell ref="H32:J32"/>
    <mergeCell ref="H33:J33"/>
    <mergeCell ref="H34:J34"/>
    <mergeCell ref="H23:J23"/>
    <mergeCell ref="K23:O26"/>
    <mergeCell ref="P23:T26"/>
    <mergeCell ref="A19:F22"/>
    <mergeCell ref="H19:J19"/>
    <mergeCell ref="K19:O22"/>
    <mergeCell ref="P19:T22"/>
    <mergeCell ref="AB23:AD26"/>
    <mergeCell ref="H24:J24"/>
    <mergeCell ref="H25:J25"/>
    <mergeCell ref="H26:J26"/>
    <mergeCell ref="V4:X4"/>
    <mergeCell ref="K11:O14"/>
    <mergeCell ref="P11:T14"/>
    <mergeCell ref="H16:J16"/>
    <mergeCell ref="H17:J17"/>
    <mergeCell ref="H18:J18"/>
    <mergeCell ref="U10:W10"/>
    <mergeCell ref="G10:J10"/>
    <mergeCell ref="K10:O10"/>
    <mergeCell ref="P10:T10"/>
    <mergeCell ref="AF4:AH4"/>
    <mergeCell ref="AD4:AE4"/>
    <mergeCell ref="Z4:AC4"/>
    <mergeCell ref="X10:AA10"/>
    <mergeCell ref="AB10:AD10"/>
    <mergeCell ref="A10:F10"/>
    <mergeCell ref="A8:AH8"/>
    <mergeCell ref="A15:F18"/>
    <mergeCell ref="H15:J15"/>
    <mergeCell ref="K15:O18"/>
    <mergeCell ref="P15:T18"/>
    <mergeCell ref="U15:W18"/>
    <mergeCell ref="U11:W14"/>
    <mergeCell ref="X11:AA14"/>
    <mergeCell ref="H11:J11"/>
    <mergeCell ref="H12:J12"/>
    <mergeCell ref="H13:J13"/>
    <mergeCell ref="H14:J14"/>
    <mergeCell ref="A5:G5"/>
    <mergeCell ref="R5:X5"/>
    <mergeCell ref="A6:G6"/>
    <mergeCell ref="Y5:AH5"/>
    <mergeCell ref="H5:Q5"/>
    <mergeCell ref="A11:F14"/>
    <mergeCell ref="B57:E58"/>
    <mergeCell ref="F57:J58"/>
    <mergeCell ref="U19:W22"/>
    <mergeCell ref="X19:AA22"/>
    <mergeCell ref="AB19:AD22"/>
    <mergeCell ref="A27:F30"/>
    <mergeCell ref="H27:J27"/>
    <mergeCell ref="K27:O30"/>
    <mergeCell ref="P27:T30"/>
    <mergeCell ref="U27:W30"/>
    <mergeCell ref="X27:AA30"/>
    <mergeCell ref="AB27:AD30"/>
    <mergeCell ref="H35:J35"/>
    <mergeCell ref="K35:O38"/>
    <mergeCell ref="P35:T38"/>
    <mergeCell ref="U35:W38"/>
    <mergeCell ref="X35:AA38"/>
    <mergeCell ref="U57:V57"/>
    <mergeCell ref="W57:Y57"/>
    <mergeCell ref="A31:F34"/>
    <mergeCell ref="H31:J31"/>
    <mergeCell ref="K31:O34"/>
    <mergeCell ref="P31:T34"/>
    <mergeCell ref="A23:F26"/>
  </mergeCells>
  <phoneticPr fontId="2"/>
  <dataValidations count="1">
    <dataValidation type="list" allowBlank="1" showInputMessage="1" showErrorMessage="1" sqref="Q9 U9" xr:uid="{00000000-0002-0000-0200-000000000000}">
      <formula1>#REF!</formula1>
    </dataValidation>
  </dataValidations>
  <printOptions horizontalCentered="1"/>
  <pageMargins left="0.62992125984251968" right="0.23622047244094491" top="0.35433070866141736" bottom="0.55118110236220474" header="0.31496062992125984" footer="0.31496062992125984"/>
  <pageSetup paperSize="9" scale="77" orientation="portrait" cellComments="asDisplayed" horizontalDpi="1200" verticalDpi="1200" r:id="rId1"/>
  <headerFooter alignWithMargins="0">
    <oddFooter>&amp;R20250822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6</xdr:col>
                    <xdr:colOff>47625</xdr:colOff>
                    <xdr:row>10</xdr:row>
                    <xdr:rowOff>0</xdr:rowOff>
                  </from>
                  <to>
                    <xdr:col>6</xdr:col>
                    <xdr:colOff>219075</xdr:colOff>
                    <xdr:row>11</xdr:row>
                    <xdr:rowOff>9525</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6</xdr:col>
                    <xdr:colOff>47625</xdr:colOff>
                    <xdr:row>10</xdr:row>
                    <xdr:rowOff>333375</xdr:rowOff>
                  </from>
                  <to>
                    <xdr:col>6</xdr:col>
                    <xdr:colOff>219075</xdr:colOff>
                    <xdr:row>12</xdr:row>
                    <xdr:rowOff>9525</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6</xdr:col>
                    <xdr:colOff>47625</xdr:colOff>
                    <xdr:row>11</xdr:row>
                    <xdr:rowOff>333375</xdr:rowOff>
                  </from>
                  <to>
                    <xdr:col>6</xdr:col>
                    <xdr:colOff>219075</xdr:colOff>
                    <xdr:row>13</xdr:row>
                    <xdr:rowOff>9525</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6</xdr:col>
                    <xdr:colOff>47625</xdr:colOff>
                    <xdr:row>12</xdr:row>
                    <xdr:rowOff>333375</xdr:rowOff>
                  </from>
                  <to>
                    <xdr:col>6</xdr:col>
                    <xdr:colOff>219075</xdr:colOff>
                    <xdr:row>14</xdr:row>
                    <xdr:rowOff>9525</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6</xdr:col>
                    <xdr:colOff>47625</xdr:colOff>
                    <xdr:row>13</xdr:row>
                    <xdr:rowOff>333375</xdr:rowOff>
                  </from>
                  <to>
                    <xdr:col>6</xdr:col>
                    <xdr:colOff>219075</xdr:colOff>
                    <xdr:row>15</xdr:row>
                    <xdr:rowOff>9525</xdr:rowOff>
                  </to>
                </anchor>
              </controlPr>
            </control>
          </mc:Choice>
        </mc:AlternateContent>
        <mc:AlternateContent xmlns:mc="http://schemas.openxmlformats.org/markup-compatibility/2006">
          <mc:Choice Requires="x14">
            <control shapeId="4106" r:id="rId9" name="Check Box 10">
              <controlPr defaultSize="0" autoFill="0" autoLine="0" autoPict="0">
                <anchor moveWithCells="1">
                  <from>
                    <xdr:col>6</xdr:col>
                    <xdr:colOff>47625</xdr:colOff>
                    <xdr:row>14</xdr:row>
                    <xdr:rowOff>333375</xdr:rowOff>
                  </from>
                  <to>
                    <xdr:col>6</xdr:col>
                    <xdr:colOff>219075</xdr:colOff>
                    <xdr:row>16</xdr:row>
                    <xdr:rowOff>9525</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6</xdr:col>
                    <xdr:colOff>47625</xdr:colOff>
                    <xdr:row>15</xdr:row>
                    <xdr:rowOff>333375</xdr:rowOff>
                  </from>
                  <to>
                    <xdr:col>6</xdr:col>
                    <xdr:colOff>219075</xdr:colOff>
                    <xdr:row>17</xdr:row>
                    <xdr:rowOff>9525</xdr:rowOff>
                  </to>
                </anchor>
              </controlPr>
            </control>
          </mc:Choice>
        </mc:AlternateContent>
        <mc:AlternateContent xmlns:mc="http://schemas.openxmlformats.org/markup-compatibility/2006">
          <mc:Choice Requires="x14">
            <control shapeId="4108" r:id="rId11" name="Check Box 12">
              <controlPr defaultSize="0" autoFill="0" autoLine="0" autoPict="0">
                <anchor moveWithCells="1">
                  <from>
                    <xdr:col>6</xdr:col>
                    <xdr:colOff>47625</xdr:colOff>
                    <xdr:row>16</xdr:row>
                    <xdr:rowOff>333375</xdr:rowOff>
                  </from>
                  <to>
                    <xdr:col>6</xdr:col>
                    <xdr:colOff>219075</xdr:colOff>
                    <xdr:row>18</xdr:row>
                    <xdr:rowOff>9525</xdr:rowOff>
                  </to>
                </anchor>
              </controlPr>
            </control>
          </mc:Choice>
        </mc:AlternateContent>
        <mc:AlternateContent xmlns:mc="http://schemas.openxmlformats.org/markup-compatibility/2006">
          <mc:Choice Requires="x14">
            <control shapeId="4115" r:id="rId12" name="Check Box 19">
              <controlPr defaultSize="0" autoFill="0" autoLine="0" autoPict="0">
                <anchor moveWithCells="1">
                  <from>
                    <xdr:col>6</xdr:col>
                    <xdr:colOff>47625</xdr:colOff>
                    <xdr:row>16</xdr:row>
                    <xdr:rowOff>333375</xdr:rowOff>
                  </from>
                  <to>
                    <xdr:col>6</xdr:col>
                    <xdr:colOff>219075</xdr:colOff>
                    <xdr:row>18</xdr:row>
                    <xdr:rowOff>9525</xdr:rowOff>
                  </to>
                </anchor>
              </controlPr>
            </control>
          </mc:Choice>
        </mc:AlternateContent>
        <mc:AlternateContent xmlns:mc="http://schemas.openxmlformats.org/markup-compatibility/2006">
          <mc:Choice Requires="x14">
            <control shapeId="4116" r:id="rId13" name="Check Box 20">
              <controlPr defaultSize="0" autoFill="0" autoLine="0" autoPict="0">
                <anchor moveWithCells="1">
                  <from>
                    <xdr:col>6</xdr:col>
                    <xdr:colOff>47625</xdr:colOff>
                    <xdr:row>17</xdr:row>
                    <xdr:rowOff>333375</xdr:rowOff>
                  </from>
                  <to>
                    <xdr:col>6</xdr:col>
                    <xdr:colOff>219075</xdr:colOff>
                    <xdr:row>19</xdr:row>
                    <xdr:rowOff>9525</xdr:rowOff>
                  </to>
                </anchor>
              </controlPr>
            </control>
          </mc:Choice>
        </mc:AlternateContent>
        <mc:AlternateContent xmlns:mc="http://schemas.openxmlformats.org/markup-compatibility/2006">
          <mc:Choice Requires="x14">
            <control shapeId="4117" r:id="rId14" name="Check Box 21">
              <controlPr defaultSize="0" autoFill="0" autoLine="0" autoPict="0">
                <anchor moveWithCells="1">
                  <from>
                    <xdr:col>6</xdr:col>
                    <xdr:colOff>47625</xdr:colOff>
                    <xdr:row>18</xdr:row>
                    <xdr:rowOff>333375</xdr:rowOff>
                  </from>
                  <to>
                    <xdr:col>6</xdr:col>
                    <xdr:colOff>219075</xdr:colOff>
                    <xdr:row>20</xdr:row>
                    <xdr:rowOff>9525</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6</xdr:col>
                    <xdr:colOff>47625</xdr:colOff>
                    <xdr:row>19</xdr:row>
                    <xdr:rowOff>333375</xdr:rowOff>
                  </from>
                  <to>
                    <xdr:col>6</xdr:col>
                    <xdr:colOff>219075</xdr:colOff>
                    <xdr:row>21</xdr:row>
                    <xdr:rowOff>9525</xdr:rowOff>
                  </to>
                </anchor>
              </controlPr>
            </control>
          </mc:Choice>
        </mc:AlternateContent>
        <mc:AlternateContent xmlns:mc="http://schemas.openxmlformats.org/markup-compatibility/2006">
          <mc:Choice Requires="x14">
            <control shapeId="4119" r:id="rId16" name="Check Box 23">
              <controlPr defaultSize="0" autoFill="0" autoLine="0" autoPict="0">
                <anchor moveWithCells="1">
                  <from>
                    <xdr:col>6</xdr:col>
                    <xdr:colOff>47625</xdr:colOff>
                    <xdr:row>20</xdr:row>
                    <xdr:rowOff>333375</xdr:rowOff>
                  </from>
                  <to>
                    <xdr:col>6</xdr:col>
                    <xdr:colOff>219075</xdr:colOff>
                    <xdr:row>22</xdr:row>
                    <xdr:rowOff>9525</xdr:rowOff>
                  </to>
                </anchor>
              </controlPr>
            </control>
          </mc:Choice>
        </mc:AlternateContent>
        <mc:AlternateContent xmlns:mc="http://schemas.openxmlformats.org/markup-compatibility/2006">
          <mc:Choice Requires="x14">
            <control shapeId="4120" r:id="rId17" name="Check Box 24">
              <controlPr defaultSize="0" autoFill="0" autoLine="0" autoPict="0">
                <anchor moveWithCells="1">
                  <from>
                    <xdr:col>6</xdr:col>
                    <xdr:colOff>47625</xdr:colOff>
                    <xdr:row>20</xdr:row>
                    <xdr:rowOff>333375</xdr:rowOff>
                  </from>
                  <to>
                    <xdr:col>6</xdr:col>
                    <xdr:colOff>219075</xdr:colOff>
                    <xdr:row>22</xdr:row>
                    <xdr:rowOff>9525</xdr:rowOff>
                  </to>
                </anchor>
              </controlPr>
            </control>
          </mc:Choice>
        </mc:AlternateContent>
        <mc:AlternateContent xmlns:mc="http://schemas.openxmlformats.org/markup-compatibility/2006">
          <mc:Choice Requires="x14">
            <control shapeId="4121" r:id="rId18" name="Check Box 25">
              <controlPr defaultSize="0" autoFill="0" autoLine="0" autoPict="0">
                <anchor moveWithCells="1">
                  <from>
                    <xdr:col>6</xdr:col>
                    <xdr:colOff>47625</xdr:colOff>
                    <xdr:row>21</xdr:row>
                    <xdr:rowOff>333375</xdr:rowOff>
                  </from>
                  <to>
                    <xdr:col>6</xdr:col>
                    <xdr:colOff>219075</xdr:colOff>
                    <xdr:row>23</xdr:row>
                    <xdr:rowOff>9525</xdr:rowOff>
                  </to>
                </anchor>
              </controlPr>
            </control>
          </mc:Choice>
        </mc:AlternateContent>
        <mc:AlternateContent xmlns:mc="http://schemas.openxmlformats.org/markup-compatibility/2006">
          <mc:Choice Requires="x14">
            <control shapeId="4122" r:id="rId19" name="Check Box 26">
              <controlPr defaultSize="0" autoFill="0" autoLine="0" autoPict="0">
                <anchor moveWithCells="1">
                  <from>
                    <xdr:col>6</xdr:col>
                    <xdr:colOff>47625</xdr:colOff>
                    <xdr:row>22</xdr:row>
                    <xdr:rowOff>333375</xdr:rowOff>
                  </from>
                  <to>
                    <xdr:col>6</xdr:col>
                    <xdr:colOff>219075</xdr:colOff>
                    <xdr:row>24</xdr:row>
                    <xdr:rowOff>9525</xdr:rowOff>
                  </to>
                </anchor>
              </controlPr>
            </control>
          </mc:Choice>
        </mc:AlternateContent>
        <mc:AlternateContent xmlns:mc="http://schemas.openxmlformats.org/markup-compatibility/2006">
          <mc:Choice Requires="x14">
            <control shapeId="4123" r:id="rId20" name="Check Box 27">
              <controlPr defaultSize="0" autoFill="0" autoLine="0" autoPict="0">
                <anchor moveWithCells="1">
                  <from>
                    <xdr:col>6</xdr:col>
                    <xdr:colOff>47625</xdr:colOff>
                    <xdr:row>23</xdr:row>
                    <xdr:rowOff>333375</xdr:rowOff>
                  </from>
                  <to>
                    <xdr:col>6</xdr:col>
                    <xdr:colOff>219075</xdr:colOff>
                    <xdr:row>25</xdr:row>
                    <xdr:rowOff>9525</xdr:rowOff>
                  </to>
                </anchor>
              </controlPr>
            </control>
          </mc:Choice>
        </mc:AlternateContent>
        <mc:AlternateContent xmlns:mc="http://schemas.openxmlformats.org/markup-compatibility/2006">
          <mc:Choice Requires="x14">
            <control shapeId="4124" r:id="rId21" name="Check Box 28">
              <controlPr defaultSize="0" autoFill="0" autoLine="0" autoPict="0">
                <anchor moveWithCells="1">
                  <from>
                    <xdr:col>6</xdr:col>
                    <xdr:colOff>47625</xdr:colOff>
                    <xdr:row>24</xdr:row>
                    <xdr:rowOff>333375</xdr:rowOff>
                  </from>
                  <to>
                    <xdr:col>6</xdr:col>
                    <xdr:colOff>219075</xdr:colOff>
                    <xdr:row>26</xdr:row>
                    <xdr:rowOff>9525</xdr:rowOff>
                  </to>
                </anchor>
              </controlPr>
            </control>
          </mc:Choice>
        </mc:AlternateContent>
        <mc:AlternateContent xmlns:mc="http://schemas.openxmlformats.org/markup-compatibility/2006">
          <mc:Choice Requires="x14">
            <control shapeId="4125" r:id="rId22" name="Check Box 29">
              <controlPr defaultSize="0" autoFill="0" autoLine="0" autoPict="0">
                <anchor moveWithCells="1">
                  <from>
                    <xdr:col>6</xdr:col>
                    <xdr:colOff>47625</xdr:colOff>
                    <xdr:row>24</xdr:row>
                    <xdr:rowOff>333375</xdr:rowOff>
                  </from>
                  <to>
                    <xdr:col>6</xdr:col>
                    <xdr:colOff>219075</xdr:colOff>
                    <xdr:row>26</xdr:row>
                    <xdr:rowOff>9525</xdr:rowOff>
                  </to>
                </anchor>
              </controlPr>
            </control>
          </mc:Choice>
        </mc:AlternateContent>
        <mc:AlternateContent xmlns:mc="http://schemas.openxmlformats.org/markup-compatibility/2006">
          <mc:Choice Requires="x14">
            <control shapeId="4126" r:id="rId23" name="Check Box 30">
              <controlPr defaultSize="0" autoFill="0" autoLine="0" autoPict="0">
                <anchor moveWithCells="1">
                  <from>
                    <xdr:col>6</xdr:col>
                    <xdr:colOff>47625</xdr:colOff>
                    <xdr:row>25</xdr:row>
                    <xdr:rowOff>333375</xdr:rowOff>
                  </from>
                  <to>
                    <xdr:col>6</xdr:col>
                    <xdr:colOff>219075</xdr:colOff>
                    <xdr:row>27</xdr:row>
                    <xdr:rowOff>9525</xdr:rowOff>
                  </to>
                </anchor>
              </controlPr>
            </control>
          </mc:Choice>
        </mc:AlternateContent>
        <mc:AlternateContent xmlns:mc="http://schemas.openxmlformats.org/markup-compatibility/2006">
          <mc:Choice Requires="x14">
            <control shapeId="4127" r:id="rId24" name="Check Box 31">
              <controlPr defaultSize="0" autoFill="0" autoLine="0" autoPict="0">
                <anchor moveWithCells="1">
                  <from>
                    <xdr:col>6</xdr:col>
                    <xdr:colOff>47625</xdr:colOff>
                    <xdr:row>26</xdr:row>
                    <xdr:rowOff>333375</xdr:rowOff>
                  </from>
                  <to>
                    <xdr:col>6</xdr:col>
                    <xdr:colOff>219075</xdr:colOff>
                    <xdr:row>28</xdr:row>
                    <xdr:rowOff>9525</xdr:rowOff>
                  </to>
                </anchor>
              </controlPr>
            </control>
          </mc:Choice>
        </mc:AlternateContent>
        <mc:AlternateContent xmlns:mc="http://schemas.openxmlformats.org/markup-compatibility/2006">
          <mc:Choice Requires="x14">
            <control shapeId="4128" r:id="rId25" name="Check Box 32">
              <controlPr defaultSize="0" autoFill="0" autoLine="0" autoPict="0">
                <anchor moveWithCells="1">
                  <from>
                    <xdr:col>6</xdr:col>
                    <xdr:colOff>47625</xdr:colOff>
                    <xdr:row>27</xdr:row>
                    <xdr:rowOff>333375</xdr:rowOff>
                  </from>
                  <to>
                    <xdr:col>6</xdr:col>
                    <xdr:colOff>219075</xdr:colOff>
                    <xdr:row>29</xdr:row>
                    <xdr:rowOff>9525</xdr:rowOff>
                  </to>
                </anchor>
              </controlPr>
            </control>
          </mc:Choice>
        </mc:AlternateContent>
        <mc:AlternateContent xmlns:mc="http://schemas.openxmlformats.org/markup-compatibility/2006">
          <mc:Choice Requires="x14">
            <control shapeId="4129" r:id="rId26" name="Check Box 33">
              <controlPr defaultSize="0" autoFill="0" autoLine="0" autoPict="0">
                <anchor moveWithCells="1">
                  <from>
                    <xdr:col>6</xdr:col>
                    <xdr:colOff>47625</xdr:colOff>
                    <xdr:row>28</xdr:row>
                    <xdr:rowOff>333375</xdr:rowOff>
                  </from>
                  <to>
                    <xdr:col>6</xdr:col>
                    <xdr:colOff>219075</xdr:colOff>
                    <xdr:row>30</xdr:row>
                    <xdr:rowOff>9525</xdr:rowOff>
                  </to>
                </anchor>
              </controlPr>
            </control>
          </mc:Choice>
        </mc:AlternateContent>
        <mc:AlternateContent xmlns:mc="http://schemas.openxmlformats.org/markup-compatibility/2006">
          <mc:Choice Requires="x14">
            <control shapeId="4130" r:id="rId27" name="Check Box 34">
              <controlPr defaultSize="0" autoFill="0" autoLine="0" autoPict="0">
                <anchor moveWithCells="1">
                  <from>
                    <xdr:col>6</xdr:col>
                    <xdr:colOff>47625</xdr:colOff>
                    <xdr:row>28</xdr:row>
                    <xdr:rowOff>333375</xdr:rowOff>
                  </from>
                  <to>
                    <xdr:col>6</xdr:col>
                    <xdr:colOff>219075</xdr:colOff>
                    <xdr:row>30</xdr:row>
                    <xdr:rowOff>9525</xdr:rowOff>
                  </to>
                </anchor>
              </controlPr>
            </control>
          </mc:Choice>
        </mc:AlternateContent>
        <mc:AlternateContent xmlns:mc="http://schemas.openxmlformats.org/markup-compatibility/2006">
          <mc:Choice Requires="x14">
            <control shapeId="4131" r:id="rId28" name="Check Box 35">
              <controlPr defaultSize="0" autoFill="0" autoLine="0" autoPict="0">
                <anchor moveWithCells="1">
                  <from>
                    <xdr:col>6</xdr:col>
                    <xdr:colOff>47625</xdr:colOff>
                    <xdr:row>29</xdr:row>
                    <xdr:rowOff>333375</xdr:rowOff>
                  </from>
                  <to>
                    <xdr:col>6</xdr:col>
                    <xdr:colOff>219075</xdr:colOff>
                    <xdr:row>31</xdr:row>
                    <xdr:rowOff>9525</xdr:rowOff>
                  </to>
                </anchor>
              </controlPr>
            </control>
          </mc:Choice>
        </mc:AlternateContent>
        <mc:AlternateContent xmlns:mc="http://schemas.openxmlformats.org/markup-compatibility/2006">
          <mc:Choice Requires="x14">
            <control shapeId="4132" r:id="rId29" name="Check Box 36">
              <controlPr defaultSize="0" autoFill="0" autoLine="0" autoPict="0">
                <anchor moveWithCells="1">
                  <from>
                    <xdr:col>6</xdr:col>
                    <xdr:colOff>47625</xdr:colOff>
                    <xdr:row>30</xdr:row>
                    <xdr:rowOff>333375</xdr:rowOff>
                  </from>
                  <to>
                    <xdr:col>6</xdr:col>
                    <xdr:colOff>219075</xdr:colOff>
                    <xdr:row>32</xdr:row>
                    <xdr:rowOff>9525</xdr:rowOff>
                  </to>
                </anchor>
              </controlPr>
            </control>
          </mc:Choice>
        </mc:AlternateContent>
        <mc:AlternateContent xmlns:mc="http://schemas.openxmlformats.org/markup-compatibility/2006">
          <mc:Choice Requires="x14">
            <control shapeId="4133" r:id="rId30" name="Check Box 37">
              <controlPr defaultSize="0" autoFill="0" autoLine="0" autoPict="0">
                <anchor moveWithCells="1">
                  <from>
                    <xdr:col>6</xdr:col>
                    <xdr:colOff>47625</xdr:colOff>
                    <xdr:row>31</xdr:row>
                    <xdr:rowOff>333375</xdr:rowOff>
                  </from>
                  <to>
                    <xdr:col>6</xdr:col>
                    <xdr:colOff>219075</xdr:colOff>
                    <xdr:row>33</xdr:row>
                    <xdr:rowOff>9525</xdr:rowOff>
                  </to>
                </anchor>
              </controlPr>
            </control>
          </mc:Choice>
        </mc:AlternateContent>
        <mc:AlternateContent xmlns:mc="http://schemas.openxmlformats.org/markup-compatibility/2006">
          <mc:Choice Requires="x14">
            <control shapeId="4134" r:id="rId31" name="Check Box 38">
              <controlPr defaultSize="0" autoFill="0" autoLine="0" autoPict="0">
                <anchor moveWithCells="1">
                  <from>
                    <xdr:col>6</xdr:col>
                    <xdr:colOff>47625</xdr:colOff>
                    <xdr:row>32</xdr:row>
                    <xdr:rowOff>333375</xdr:rowOff>
                  </from>
                  <to>
                    <xdr:col>6</xdr:col>
                    <xdr:colOff>219075</xdr:colOff>
                    <xdr:row>34</xdr:row>
                    <xdr:rowOff>9525</xdr:rowOff>
                  </to>
                </anchor>
              </controlPr>
            </control>
          </mc:Choice>
        </mc:AlternateContent>
        <mc:AlternateContent xmlns:mc="http://schemas.openxmlformats.org/markup-compatibility/2006">
          <mc:Choice Requires="x14">
            <control shapeId="4135" r:id="rId32" name="Check Box 39">
              <controlPr defaultSize="0" autoFill="0" autoLine="0" autoPict="0">
                <anchor moveWithCells="1">
                  <from>
                    <xdr:col>6</xdr:col>
                    <xdr:colOff>47625</xdr:colOff>
                    <xdr:row>32</xdr:row>
                    <xdr:rowOff>333375</xdr:rowOff>
                  </from>
                  <to>
                    <xdr:col>6</xdr:col>
                    <xdr:colOff>219075</xdr:colOff>
                    <xdr:row>34</xdr:row>
                    <xdr:rowOff>9525</xdr:rowOff>
                  </to>
                </anchor>
              </controlPr>
            </control>
          </mc:Choice>
        </mc:AlternateContent>
        <mc:AlternateContent xmlns:mc="http://schemas.openxmlformats.org/markup-compatibility/2006">
          <mc:Choice Requires="x14">
            <control shapeId="4136" r:id="rId33" name="Check Box 40">
              <controlPr defaultSize="0" autoFill="0" autoLine="0" autoPict="0">
                <anchor moveWithCells="1">
                  <from>
                    <xdr:col>6</xdr:col>
                    <xdr:colOff>47625</xdr:colOff>
                    <xdr:row>33</xdr:row>
                    <xdr:rowOff>333375</xdr:rowOff>
                  </from>
                  <to>
                    <xdr:col>6</xdr:col>
                    <xdr:colOff>219075</xdr:colOff>
                    <xdr:row>35</xdr:row>
                    <xdr:rowOff>9525</xdr:rowOff>
                  </to>
                </anchor>
              </controlPr>
            </control>
          </mc:Choice>
        </mc:AlternateContent>
        <mc:AlternateContent xmlns:mc="http://schemas.openxmlformats.org/markup-compatibility/2006">
          <mc:Choice Requires="x14">
            <control shapeId="4137" r:id="rId34" name="Check Box 41">
              <controlPr defaultSize="0" autoFill="0" autoLine="0" autoPict="0">
                <anchor moveWithCells="1">
                  <from>
                    <xdr:col>6</xdr:col>
                    <xdr:colOff>47625</xdr:colOff>
                    <xdr:row>34</xdr:row>
                    <xdr:rowOff>333375</xdr:rowOff>
                  </from>
                  <to>
                    <xdr:col>6</xdr:col>
                    <xdr:colOff>219075</xdr:colOff>
                    <xdr:row>36</xdr:row>
                    <xdr:rowOff>9525</xdr:rowOff>
                  </to>
                </anchor>
              </controlPr>
            </control>
          </mc:Choice>
        </mc:AlternateContent>
        <mc:AlternateContent xmlns:mc="http://schemas.openxmlformats.org/markup-compatibility/2006">
          <mc:Choice Requires="x14">
            <control shapeId="4138" r:id="rId35" name="Check Box 42">
              <controlPr defaultSize="0" autoFill="0" autoLine="0" autoPict="0">
                <anchor moveWithCells="1">
                  <from>
                    <xdr:col>6</xdr:col>
                    <xdr:colOff>47625</xdr:colOff>
                    <xdr:row>35</xdr:row>
                    <xdr:rowOff>333375</xdr:rowOff>
                  </from>
                  <to>
                    <xdr:col>6</xdr:col>
                    <xdr:colOff>219075</xdr:colOff>
                    <xdr:row>37</xdr:row>
                    <xdr:rowOff>9525</xdr:rowOff>
                  </to>
                </anchor>
              </controlPr>
            </control>
          </mc:Choice>
        </mc:AlternateContent>
        <mc:AlternateContent xmlns:mc="http://schemas.openxmlformats.org/markup-compatibility/2006">
          <mc:Choice Requires="x14">
            <control shapeId="4139" r:id="rId36" name="Check Box 43">
              <controlPr defaultSize="0" autoFill="0" autoLine="0" autoPict="0">
                <anchor moveWithCells="1">
                  <from>
                    <xdr:col>6</xdr:col>
                    <xdr:colOff>47625</xdr:colOff>
                    <xdr:row>36</xdr:row>
                    <xdr:rowOff>333375</xdr:rowOff>
                  </from>
                  <to>
                    <xdr:col>6</xdr:col>
                    <xdr:colOff>219075</xdr:colOff>
                    <xdr:row>38</xdr:row>
                    <xdr:rowOff>9525</xdr:rowOff>
                  </to>
                </anchor>
              </controlPr>
            </control>
          </mc:Choice>
        </mc:AlternateContent>
        <mc:AlternateContent xmlns:mc="http://schemas.openxmlformats.org/markup-compatibility/2006">
          <mc:Choice Requires="x14">
            <control shapeId="4140" r:id="rId37" name="Check Box 44">
              <controlPr defaultSize="0" autoFill="0" autoLine="0" autoPict="0">
                <anchor moveWithCells="1">
                  <from>
                    <xdr:col>6</xdr:col>
                    <xdr:colOff>47625</xdr:colOff>
                    <xdr:row>36</xdr:row>
                    <xdr:rowOff>333375</xdr:rowOff>
                  </from>
                  <to>
                    <xdr:col>6</xdr:col>
                    <xdr:colOff>219075</xdr:colOff>
                    <xdr:row>38</xdr:row>
                    <xdr:rowOff>9525</xdr:rowOff>
                  </to>
                </anchor>
              </controlPr>
            </control>
          </mc:Choice>
        </mc:AlternateContent>
        <mc:AlternateContent xmlns:mc="http://schemas.openxmlformats.org/markup-compatibility/2006">
          <mc:Choice Requires="x14">
            <control shapeId="4141" r:id="rId38" name="Check Box 45">
              <controlPr defaultSize="0" autoFill="0" autoLine="0" autoPict="0">
                <anchor moveWithCells="1">
                  <from>
                    <xdr:col>6</xdr:col>
                    <xdr:colOff>47625</xdr:colOff>
                    <xdr:row>37</xdr:row>
                    <xdr:rowOff>333375</xdr:rowOff>
                  </from>
                  <to>
                    <xdr:col>6</xdr:col>
                    <xdr:colOff>219075</xdr:colOff>
                    <xdr:row>39</xdr:row>
                    <xdr:rowOff>9525</xdr:rowOff>
                  </to>
                </anchor>
              </controlPr>
            </control>
          </mc:Choice>
        </mc:AlternateContent>
        <mc:AlternateContent xmlns:mc="http://schemas.openxmlformats.org/markup-compatibility/2006">
          <mc:Choice Requires="x14">
            <control shapeId="4142" r:id="rId39" name="Check Box 46">
              <controlPr defaultSize="0" autoFill="0" autoLine="0" autoPict="0">
                <anchor moveWithCells="1">
                  <from>
                    <xdr:col>6</xdr:col>
                    <xdr:colOff>47625</xdr:colOff>
                    <xdr:row>38</xdr:row>
                    <xdr:rowOff>333375</xdr:rowOff>
                  </from>
                  <to>
                    <xdr:col>6</xdr:col>
                    <xdr:colOff>219075</xdr:colOff>
                    <xdr:row>40</xdr:row>
                    <xdr:rowOff>9525</xdr:rowOff>
                  </to>
                </anchor>
              </controlPr>
            </control>
          </mc:Choice>
        </mc:AlternateContent>
        <mc:AlternateContent xmlns:mc="http://schemas.openxmlformats.org/markup-compatibility/2006">
          <mc:Choice Requires="x14">
            <control shapeId="4143" r:id="rId40" name="Check Box 47">
              <controlPr defaultSize="0" autoFill="0" autoLine="0" autoPict="0">
                <anchor moveWithCells="1">
                  <from>
                    <xdr:col>6</xdr:col>
                    <xdr:colOff>47625</xdr:colOff>
                    <xdr:row>39</xdr:row>
                    <xdr:rowOff>333375</xdr:rowOff>
                  </from>
                  <to>
                    <xdr:col>6</xdr:col>
                    <xdr:colOff>219075</xdr:colOff>
                    <xdr:row>41</xdr:row>
                    <xdr:rowOff>9525</xdr:rowOff>
                  </to>
                </anchor>
              </controlPr>
            </control>
          </mc:Choice>
        </mc:AlternateContent>
        <mc:AlternateContent xmlns:mc="http://schemas.openxmlformats.org/markup-compatibility/2006">
          <mc:Choice Requires="x14">
            <control shapeId="4144" r:id="rId41" name="Check Box 48">
              <controlPr defaultSize="0" autoFill="0" autoLine="0" autoPict="0">
                <anchor moveWithCells="1">
                  <from>
                    <xdr:col>6</xdr:col>
                    <xdr:colOff>47625</xdr:colOff>
                    <xdr:row>40</xdr:row>
                    <xdr:rowOff>333375</xdr:rowOff>
                  </from>
                  <to>
                    <xdr:col>6</xdr:col>
                    <xdr:colOff>219075</xdr:colOff>
                    <xdr:row>42</xdr:row>
                    <xdr:rowOff>9525</xdr:rowOff>
                  </to>
                </anchor>
              </controlPr>
            </control>
          </mc:Choice>
        </mc:AlternateContent>
        <mc:AlternateContent xmlns:mc="http://schemas.openxmlformats.org/markup-compatibility/2006">
          <mc:Choice Requires="x14">
            <control shapeId="4145" r:id="rId42" name="Check Box 49">
              <controlPr defaultSize="0" autoFill="0" autoLine="0" autoPict="0">
                <anchor moveWithCells="1">
                  <from>
                    <xdr:col>6</xdr:col>
                    <xdr:colOff>47625</xdr:colOff>
                    <xdr:row>40</xdr:row>
                    <xdr:rowOff>333375</xdr:rowOff>
                  </from>
                  <to>
                    <xdr:col>6</xdr:col>
                    <xdr:colOff>219075</xdr:colOff>
                    <xdr:row>42</xdr:row>
                    <xdr:rowOff>9525</xdr:rowOff>
                  </to>
                </anchor>
              </controlPr>
            </control>
          </mc:Choice>
        </mc:AlternateContent>
        <mc:AlternateContent xmlns:mc="http://schemas.openxmlformats.org/markup-compatibility/2006">
          <mc:Choice Requires="x14">
            <control shapeId="4146" r:id="rId43" name="Check Box 50">
              <controlPr defaultSize="0" autoFill="0" autoLine="0" autoPict="0">
                <anchor moveWithCells="1">
                  <from>
                    <xdr:col>6</xdr:col>
                    <xdr:colOff>47625</xdr:colOff>
                    <xdr:row>41</xdr:row>
                    <xdr:rowOff>333375</xdr:rowOff>
                  </from>
                  <to>
                    <xdr:col>6</xdr:col>
                    <xdr:colOff>219075</xdr:colOff>
                    <xdr:row>43</xdr:row>
                    <xdr:rowOff>9525</xdr:rowOff>
                  </to>
                </anchor>
              </controlPr>
            </control>
          </mc:Choice>
        </mc:AlternateContent>
        <mc:AlternateContent xmlns:mc="http://schemas.openxmlformats.org/markup-compatibility/2006">
          <mc:Choice Requires="x14">
            <control shapeId="4147" r:id="rId44" name="Check Box 51">
              <controlPr defaultSize="0" autoFill="0" autoLine="0" autoPict="0">
                <anchor moveWithCells="1">
                  <from>
                    <xdr:col>6</xdr:col>
                    <xdr:colOff>47625</xdr:colOff>
                    <xdr:row>42</xdr:row>
                    <xdr:rowOff>333375</xdr:rowOff>
                  </from>
                  <to>
                    <xdr:col>6</xdr:col>
                    <xdr:colOff>219075</xdr:colOff>
                    <xdr:row>44</xdr:row>
                    <xdr:rowOff>9525</xdr:rowOff>
                  </to>
                </anchor>
              </controlPr>
            </control>
          </mc:Choice>
        </mc:AlternateContent>
        <mc:AlternateContent xmlns:mc="http://schemas.openxmlformats.org/markup-compatibility/2006">
          <mc:Choice Requires="x14">
            <control shapeId="4148" r:id="rId45" name="Check Box 52">
              <controlPr defaultSize="0" autoFill="0" autoLine="0" autoPict="0">
                <anchor moveWithCells="1">
                  <from>
                    <xdr:col>6</xdr:col>
                    <xdr:colOff>47625</xdr:colOff>
                    <xdr:row>43</xdr:row>
                    <xdr:rowOff>333375</xdr:rowOff>
                  </from>
                  <to>
                    <xdr:col>6</xdr:col>
                    <xdr:colOff>219075</xdr:colOff>
                    <xdr:row>45</xdr:row>
                    <xdr:rowOff>9525</xdr:rowOff>
                  </to>
                </anchor>
              </controlPr>
            </control>
          </mc:Choice>
        </mc:AlternateContent>
        <mc:AlternateContent xmlns:mc="http://schemas.openxmlformats.org/markup-compatibility/2006">
          <mc:Choice Requires="x14">
            <control shapeId="4149" r:id="rId46" name="Check Box 53">
              <controlPr defaultSize="0" autoFill="0" autoLine="0" autoPict="0">
                <anchor moveWithCells="1">
                  <from>
                    <xdr:col>6</xdr:col>
                    <xdr:colOff>47625</xdr:colOff>
                    <xdr:row>44</xdr:row>
                    <xdr:rowOff>333375</xdr:rowOff>
                  </from>
                  <to>
                    <xdr:col>6</xdr:col>
                    <xdr:colOff>219075</xdr:colOff>
                    <xdr:row>46</xdr:row>
                    <xdr:rowOff>9525</xdr:rowOff>
                  </to>
                </anchor>
              </controlPr>
            </control>
          </mc:Choice>
        </mc:AlternateContent>
        <mc:AlternateContent xmlns:mc="http://schemas.openxmlformats.org/markup-compatibility/2006">
          <mc:Choice Requires="x14">
            <control shapeId="4151" r:id="rId47" name="Check Box 55">
              <controlPr defaultSize="0" autoFill="0" autoLine="0" autoPict="0">
                <anchor moveWithCells="1">
                  <from>
                    <xdr:col>6</xdr:col>
                    <xdr:colOff>47625</xdr:colOff>
                    <xdr:row>44</xdr:row>
                    <xdr:rowOff>333375</xdr:rowOff>
                  </from>
                  <to>
                    <xdr:col>6</xdr:col>
                    <xdr:colOff>219075</xdr:colOff>
                    <xdr:row>46</xdr:row>
                    <xdr:rowOff>9525</xdr:rowOff>
                  </to>
                </anchor>
              </controlPr>
            </control>
          </mc:Choice>
        </mc:AlternateContent>
        <mc:AlternateContent xmlns:mc="http://schemas.openxmlformats.org/markup-compatibility/2006">
          <mc:Choice Requires="x14">
            <control shapeId="4152" r:id="rId48" name="Check Box 56">
              <controlPr defaultSize="0" autoFill="0" autoLine="0" autoPict="0">
                <anchor moveWithCells="1">
                  <from>
                    <xdr:col>6</xdr:col>
                    <xdr:colOff>47625</xdr:colOff>
                    <xdr:row>44</xdr:row>
                    <xdr:rowOff>333375</xdr:rowOff>
                  </from>
                  <to>
                    <xdr:col>6</xdr:col>
                    <xdr:colOff>219075</xdr:colOff>
                    <xdr:row>46</xdr:row>
                    <xdr:rowOff>9525</xdr:rowOff>
                  </to>
                </anchor>
              </controlPr>
            </control>
          </mc:Choice>
        </mc:AlternateContent>
        <mc:AlternateContent xmlns:mc="http://schemas.openxmlformats.org/markup-compatibility/2006">
          <mc:Choice Requires="x14">
            <control shapeId="4153" r:id="rId49" name="Check Box 57">
              <controlPr defaultSize="0" autoFill="0" autoLine="0" autoPict="0">
                <anchor moveWithCells="1">
                  <from>
                    <xdr:col>6</xdr:col>
                    <xdr:colOff>47625</xdr:colOff>
                    <xdr:row>45</xdr:row>
                    <xdr:rowOff>333375</xdr:rowOff>
                  </from>
                  <to>
                    <xdr:col>6</xdr:col>
                    <xdr:colOff>219075</xdr:colOff>
                    <xdr:row>47</xdr:row>
                    <xdr:rowOff>9525</xdr:rowOff>
                  </to>
                </anchor>
              </controlPr>
            </control>
          </mc:Choice>
        </mc:AlternateContent>
        <mc:AlternateContent xmlns:mc="http://schemas.openxmlformats.org/markup-compatibility/2006">
          <mc:Choice Requires="x14">
            <control shapeId="4154" r:id="rId50" name="Check Box 58">
              <controlPr defaultSize="0" autoFill="0" autoLine="0" autoPict="0">
                <anchor moveWithCells="1">
                  <from>
                    <xdr:col>6</xdr:col>
                    <xdr:colOff>47625</xdr:colOff>
                    <xdr:row>46</xdr:row>
                    <xdr:rowOff>333375</xdr:rowOff>
                  </from>
                  <to>
                    <xdr:col>6</xdr:col>
                    <xdr:colOff>219075</xdr:colOff>
                    <xdr:row>48</xdr:row>
                    <xdr:rowOff>9525</xdr:rowOff>
                  </to>
                </anchor>
              </controlPr>
            </control>
          </mc:Choice>
        </mc:AlternateContent>
        <mc:AlternateContent xmlns:mc="http://schemas.openxmlformats.org/markup-compatibility/2006">
          <mc:Choice Requires="x14">
            <control shapeId="4155" r:id="rId51" name="Check Box 59">
              <controlPr defaultSize="0" autoFill="0" autoLine="0" autoPict="0">
                <anchor moveWithCells="1">
                  <from>
                    <xdr:col>6</xdr:col>
                    <xdr:colOff>47625</xdr:colOff>
                    <xdr:row>47</xdr:row>
                    <xdr:rowOff>333375</xdr:rowOff>
                  </from>
                  <to>
                    <xdr:col>6</xdr:col>
                    <xdr:colOff>219075</xdr:colOff>
                    <xdr:row>49</xdr:row>
                    <xdr:rowOff>9525</xdr:rowOff>
                  </to>
                </anchor>
              </controlPr>
            </control>
          </mc:Choice>
        </mc:AlternateContent>
        <mc:AlternateContent xmlns:mc="http://schemas.openxmlformats.org/markup-compatibility/2006">
          <mc:Choice Requires="x14">
            <control shapeId="4156" r:id="rId52" name="Check Box 60">
              <controlPr defaultSize="0" autoFill="0" autoLine="0" autoPict="0">
                <anchor moveWithCells="1">
                  <from>
                    <xdr:col>6</xdr:col>
                    <xdr:colOff>47625</xdr:colOff>
                    <xdr:row>48</xdr:row>
                    <xdr:rowOff>333375</xdr:rowOff>
                  </from>
                  <to>
                    <xdr:col>6</xdr:col>
                    <xdr:colOff>219075</xdr:colOff>
                    <xdr:row>50</xdr:row>
                    <xdr:rowOff>9525</xdr:rowOff>
                  </to>
                </anchor>
              </controlPr>
            </control>
          </mc:Choice>
        </mc:AlternateContent>
        <mc:AlternateContent xmlns:mc="http://schemas.openxmlformats.org/markup-compatibility/2006">
          <mc:Choice Requires="x14">
            <control shapeId="4157" r:id="rId53" name="Check Box 61">
              <controlPr defaultSize="0" autoFill="0" autoLine="0" autoPict="0">
                <anchor moveWithCells="1">
                  <from>
                    <xdr:col>6</xdr:col>
                    <xdr:colOff>47625</xdr:colOff>
                    <xdr:row>48</xdr:row>
                    <xdr:rowOff>333375</xdr:rowOff>
                  </from>
                  <to>
                    <xdr:col>6</xdr:col>
                    <xdr:colOff>219075</xdr:colOff>
                    <xdr:row>50</xdr:row>
                    <xdr:rowOff>9525</xdr:rowOff>
                  </to>
                </anchor>
              </controlPr>
            </control>
          </mc:Choice>
        </mc:AlternateContent>
        <mc:AlternateContent xmlns:mc="http://schemas.openxmlformats.org/markup-compatibility/2006">
          <mc:Choice Requires="x14">
            <control shapeId="4158" r:id="rId54" name="Check Box 62">
              <controlPr defaultSize="0" autoFill="0" autoLine="0" autoPict="0">
                <anchor moveWithCells="1">
                  <from>
                    <xdr:col>6</xdr:col>
                    <xdr:colOff>47625</xdr:colOff>
                    <xdr:row>49</xdr:row>
                    <xdr:rowOff>333375</xdr:rowOff>
                  </from>
                  <to>
                    <xdr:col>6</xdr:col>
                    <xdr:colOff>219075</xdr:colOff>
                    <xdr:row>51</xdr:row>
                    <xdr:rowOff>9525</xdr:rowOff>
                  </to>
                </anchor>
              </controlPr>
            </control>
          </mc:Choice>
        </mc:AlternateContent>
        <mc:AlternateContent xmlns:mc="http://schemas.openxmlformats.org/markup-compatibility/2006">
          <mc:Choice Requires="x14">
            <control shapeId="4159" r:id="rId55" name="Check Box 63">
              <controlPr defaultSize="0" autoFill="0" autoLine="0" autoPict="0">
                <anchor moveWithCells="1">
                  <from>
                    <xdr:col>6</xdr:col>
                    <xdr:colOff>47625</xdr:colOff>
                    <xdr:row>50</xdr:row>
                    <xdr:rowOff>333375</xdr:rowOff>
                  </from>
                  <to>
                    <xdr:col>6</xdr:col>
                    <xdr:colOff>219075</xdr:colOff>
                    <xdr:row>52</xdr:row>
                    <xdr:rowOff>9525</xdr:rowOff>
                  </to>
                </anchor>
              </controlPr>
            </control>
          </mc:Choice>
        </mc:AlternateContent>
        <mc:AlternateContent xmlns:mc="http://schemas.openxmlformats.org/markup-compatibility/2006">
          <mc:Choice Requires="x14">
            <control shapeId="4160" r:id="rId56" name="Check Box 64">
              <controlPr defaultSize="0" autoFill="0" autoLine="0" autoPict="0">
                <anchor moveWithCells="1">
                  <from>
                    <xdr:col>6</xdr:col>
                    <xdr:colOff>47625</xdr:colOff>
                    <xdr:row>51</xdr:row>
                    <xdr:rowOff>333375</xdr:rowOff>
                  </from>
                  <to>
                    <xdr:col>6</xdr:col>
                    <xdr:colOff>219075</xdr:colOff>
                    <xdr:row>53</xdr:row>
                    <xdr:rowOff>9525</xdr:rowOff>
                  </to>
                </anchor>
              </controlPr>
            </control>
          </mc:Choice>
        </mc:AlternateContent>
        <mc:AlternateContent xmlns:mc="http://schemas.openxmlformats.org/markup-compatibility/2006">
          <mc:Choice Requires="x14">
            <control shapeId="4161" r:id="rId57" name="Check Box 65">
              <controlPr defaultSize="0" autoFill="0" autoLine="0" autoPict="0">
                <anchor moveWithCells="1">
                  <from>
                    <xdr:col>6</xdr:col>
                    <xdr:colOff>47625</xdr:colOff>
                    <xdr:row>52</xdr:row>
                    <xdr:rowOff>333375</xdr:rowOff>
                  </from>
                  <to>
                    <xdr:col>6</xdr:col>
                    <xdr:colOff>219075</xdr:colOff>
                    <xdr:row>54</xdr:row>
                    <xdr:rowOff>9525</xdr:rowOff>
                  </to>
                </anchor>
              </controlPr>
            </control>
          </mc:Choice>
        </mc:AlternateContent>
        <mc:AlternateContent xmlns:mc="http://schemas.openxmlformats.org/markup-compatibility/2006">
          <mc:Choice Requires="x14">
            <control shapeId="4162" r:id="rId58" name="Check Box 66">
              <controlPr defaultSize="0" autoFill="0" autoLine="0" autoPict="0">
                <anchor moveWithCells="1">
                  <from>
                    <xdr:col>6</xdr:col>
                    <xdr:colOff>57150</xdr:colOff>
                    <xdr:row>10</xdr:row>
                    <xdr:rowOff>0</xdr:rowOff>
                  </from>
                  <to>
                    <xdr:col>6</xdr:col>
                    <xdr:colOff>219075</xdr:colOff>
                    <xdr:row>11</xdr:row>
                    <xdr:rowOff>19050</xdr:rowOff>
                  </to>
                </anchor>
              </controlPr>
            </control>
          </mc:Choice>
        </mc:AlternateContent>
        <mc:AlternateContent xmlns:mc="http://schemas.openxmlformats.org/markup-compatibility/2006">
          <mc:Choice Requires="x14">
            <control shapeId="4163" r:id="rId59" name="Check Box 67">
              <controlPr defaultSize="0" autoFill="0" autoLine="0" autoPict="0">
                <anchor moveWithCells="1">
                  <from>
                    <xdr:col>6</xdr:col>
                    <xdr:colOff>57150</xdr:colOff>
                    <xdr:row>10</xdr:row>
                    <xdr:rowOff>333375</xdr:rowOff>
                  </from>
                  <to>
                    <xdr:col>6</xdr:col>
                    <xdr:colOff>219075</xdr:colOff>
                    <xdr:row>12</xdr:row>
                    <xdr:rowOff>19050</xdr:rowOff>
                  </to>
                </anchor>
              </controlPr>
            </control>
          </mc:Choice>
        </mc:AlternateContent>
        <mc:AlternateContent xmlns:mc="http://schemas.openxmlformats.org/markup-compatibility/2006">
          <mc:Choice Requires="x14">
            <control shapeId="4164" r:id="rId60" name="Check Box 68">
              <controlPr defaultSize="0" autoFill="0" autoLine="0" autoPict="0">
                <anchor moveWithCells="1">
                  <from>
                    <xdr:col>6</xdr:col>
                    <xdr:colOff>57150</xdr:colOff>
                    <xdr:row>11</xdr:row>
                    <xdr:rowOff>333375</xdr:rowOff>
                  </from>
                  <to>
                    <xdr:col>6</xdr:col>
                    <xdr:colOff>219075</xdr:colOff>
                    <xdr:row>13</xdr:row>
                    <xdr:rowOff>19050</xdr:rowOff>
                  </to>
                </anchor>
              </controlPr>
            </control>
          </mc:Choice>
        </mc:AlternateContent>
        <mc:AlternateContent xmlns:mc="http://schemas.openxmlformats.org/markup-compatibility/2006">
          <mc:Choice Requires="x14">
            <control shapeId="4165" r:id="rId61" name="Check Box 69">
              <controlPr defaultSize="0" autoFill="0" autoLine="0" autoPict="0">
                <anchor moveWithCells="1">
                  <from>
                    <xdr:col>6</xdr:col>
                    <xdr:colOff>57150</xdr:colOff>
                    <xdr:row>12</xdr:row>
                    <xdr:rowOff>333375</xdr:rowOff>
                  </from>
                  <to>
                    <xdr:col>6</xdr:col>
                    <xdr:colOff>219075</xdr:colOff>
                    <xdr:row>14</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T62"/>
  <sheetViews>
    <sheetView view="pageBreakPreview" zoomScale="80" zoomScaleNormal="90" zoomScaleSheetLayoutView="80" workbookViewId="0"/>
  </sheetViews>
  <sheetFormatPr defaultColWidth="8.75" defaultRowHeight="13.5" outlineLevelCol="1" x14ac:dyDescent="0.15"/>
  <cols>
    <col min="1" max="34" width="3.625" style="81" customWidth="1"/>
    <col min="35" max="35" width="3.625" style="81" hidden="1" customWidth="1" outlineLevel="1"/>
    <col min="36" max="36" width="20" style="81" hidden="1" customWidth="1" outlineLevel="1"/>
    <col min="37" max="39" width="14.5" style="81" hidden="1" customWidth="1" outlineLevel="1"/>
    <col min="40" max="40" width="19.875" style="81" hidden="1" customWidth="1" outlineLevel="1"/>
    <col min="41" max="43" width="14.5" style="81" hidden="1" customWidth="1" outlineLevel="1"/>
    <col min="44" max="44" width="3.625" style="81" hidden="1" customWidth="1" outlineLevel="1"/>
    <col min="45" max="45" width="11.375" style="81" customWidth="1" collapsed="1"/>
    <col min="46" max="16384" width="8.75" style="81"/>
  </cols>
  <sheetData>
    <row r="1" spans="1:46" ht="19.149999999999999" customHeight="1" x14ac:dyDescent="0.15">
      <c r="A1" s="43" t="s">
        <v>194</v>
      </c>
      <c r="F1" s="82"/>
      <c r="G1" s="82"/>
      <c r="P1" s="307" t="s">
        <v>22</v>
      </c>
      <c r="Q1" s="169"/>
      <c r="R1" s="509"/>
      <c r="S1" s="510" t="str">
        <f>IF(YC書式512_医療機器・経費内訳書!O1="","",YC書式512_医療機器・経費内訳書!O1)</f>
        <v/>
      </c>
      <c r="T1" s="165"/>
      <c r="U1" s="165"/>
      <c r="V1" s="165"/>
      <c r="W1" s="165"/>
      <c r="X1" s="165"/>
      <c r="Y1" s="165"/>
      <c r="Z1" s="165"/>
      <c r="AA1" s="165"/>
      <c r="AB1" s="165"/>
      <c r="AC1" s="165"/>
      <c r="AD1" s="165"/>
      <c r="AE1" s="165"/>
      <c r="AF1" s="165"/>
      <c r="AG1" s="165"/>
      <c r="AH1" s="511"/>
      <c r="AI1" s="102"/>
      <c r="AJ1" s="82"/>
      <c r="AK1" s="82"/>
      <c r="AL1" s="82"/>
      <c r="AM1" s="82"/>
      <c r="AN1" s="82"/>
      <c r="AO1" s="82"/>
      <c r="AP1" s="82"/>
      <c r="AQ1" s="82"/>
      <c r="AR1" s="102"/>
    </row>
    <row r="2" spans="1:46" ht="12.95" customHeight="1" x14ac:dyDescent="0.15">
      <c r="A2" s="85"/>
      <c r="F2" s="82"/>
      <c r="G2" s="82"/>
      <c r="P2" s="512" t="s">
        <v>39</v>
      </c>
      <c r="Q2" s="513"/>
      <c r="R2" s="294"/>
      <c r="S2" s="120" t="str">
        <f>YC書式512_医療機器・経費内訳書!O2</f>
        <v>■</v>
      </c>
      <c r="T2" s="516" t="str">
        <f>YC書式512_医療機器・経費内訳書!P2</f>
        <v>治験</v>
      </c>
      <c r="U2" s="516"/>
      <c r="V2" s="516"/>
      <c r="W2" s="119" t="str">
        <f>YC書式512_医療機器・経費内訳書!S2</f>
        <v>□</v>
      </c>
      <c r="X2" s="516" t="str">
        <f>YC書式512_医療機器・経費内訳書!T2</f>
        <v>拡大治験</v>
      </c>
      <c r="Y2" s="516"/>
      <c r="Z2" s="516"/>
      <c r="AA2" s="516"/>
      <c r="AB2" s="119" t="str">
        <f>YC書式512_医療機器・経費内訳書!X2</f>
        <v>□</v>
      </c>
      <c r="AC2" s="516" t="str">
        <f>YC書式512_医療機器・経費内訳書!Y2</f>
        <v>製造販売後臨床試験</v>
      </c>
      <c r="AD2" s="516"/>
      <c r="AE2" s="516"/>
      <c r="AF2" s="516"/>
      <c r="AG2" s="516"/>
      <c r="AH2" s="517"/>
      <c r="AI2" s="128"/>
      <c r="AJ2" s="86"/>
      <c r="AK2" s="86"/>
      <c r="AL2" s="86"/>
      <c r="AM2" s="86"/>
      <c r="AN2" s="86"/>
      <c r="AO2" s="86"/>
      <c r="AP2" s="86"/>
      <c r="AQ2" s="86"/>
      <c r="AR2" s="128"/>
    </row>
    <row r="3" spans="1:46" ht="12.95" customHeight="1" x14ac:dyDescent="0.15">
      <c r="A3" s="85"/>
      <c r="F3" s="82"/>
      <c r="G3" s="82"/>
      <c r="P3" s="514"/>
      <c r="Q3" s="515"/>
      <c r="R3" s="295"/>
      <c r="S3" s="120" t="str">
        <f>YC書式512_医療機器・経費内訳書!O3</f>
        <v>■</v>
      </c>
      <c r="T3" s="516" t="str">
        <f>YC書式512_医療機器・経費内訳書!P3</f>
        <v>医療機器</v>
      </c>
      <c r="U3" s="516"/>
      <c r="V3" s="516"/>
      <c r="W3" s="516"/>
      <c r="X3" s="516"/>
      <c r="Y3" s="516"/>
      <c r="Z3" s="516"/>
      <c r="AA3" s="516"/>
      <c r="AB3" s="516"/>
      <c r="AC3" s="516"/>
      <c r="AD3" s="516"/>
      <c r="AE3" s="516"/>
      <c r="AF3" s="516"/>
      <c r="AG3" s="516"/>
      <c r="AH3" s="517"/>
      <c r="AI3" s="128"/>
      <c r="AJ3" s="86"/>
      <c r="AK3" s="86"/>
      <c r="AL3" s="86"/>
      <c r="AM3" s="86"/>
      <c r="AN3" s="86"/>
      <c r="AO3" s="86"/>
      <c r="AP3" s="86"/>
      <c r="AQ3" s="86"/>
      <c r="AR3" s="128"/>
    </row>
    <row r="4" spans="1:46" x14ac:dyDescent="0.15">
      <c r="A4" s="85"/>
      <c r="F4" s="82"/>
      <c r="G4" s="82"/>
      <c r="U4" s="121" t="str">
        <f>YC書式512_医療機器・経費内訳書!P4</f>
        <v>□</v>
      </c>
      <c r="V4" s="455" t="s">
        <v>96</v>
      </c>
      <c r="W4" s="455"/>
      <c r="X4" s="455"/>
      <c r="Y4" s="121" t="str">
        <f>YC書式512_医療機器・経費内訳書!T4</f>
        <v>□</v>
      </c>
      <c r="Z4" s="455" t="s">
        <v>97</v>
      </c>
      <c r="AA4" s="455"/>
      <c r="AB4" s="455"/>
      <c r="AC4" s="455"/>
      <c r="AD4" s="535" t="s">
        <v>137</v>
      </c>
      <c r="AE4" s="535"/>
      <c r="AF4" s="536" t="str">
        <f>YC書式512_医療機器・経費内訳書!AB4</f>
        <v>202●/●/●</v>
      </c>
      <c r="AG4" s="537"/>
      <c r="AH4" s="537"/>
      <c r="AI4" s="129"/>
      <c r="AJ4" s="108"/>
      <c r="AK4" s="108"/>
      <c r="AL4" s="108"/>
      <c r="AM4" s="108"/>
      <c r="AN4" s="108"/>
      <c r="AO4" s="108"/>
      <c r="AP4" s="108"/>
      <c r="AQ4" s="108"/>
      <c r="AR4" s="129"/>
    </row>
    <row r="5" spans="1:46" s="57" customFormat="1" ht="25.5" customHeight="1" x14ac:dyDescent="0.15">
      <c r="A5" s="162" t="s">
        <v>196</v>
      </c>
      <c r="B5" s="162"/>
      <c r="C5" s="162"/>
      <c r="D5" s="162"/>
      <c r="E5" s="162"/>
      <c r="F5" s="162"/>
      <c r="G5" s="162"/>
      <c r="H5" s="481" t="str">
        <f>IF(YC書式512_医療機器・経費内訳書!H5="","",YC書式512_医療機器・経費内訳書!H5)</f>
        <v/>
      </c>
      <c r="I5" s="481"/>
      <c r="J5" s="481"/>
      <c r="K5" s="481"/>
      <c r="L5" s="481"/>
      <c r="M5" s="481"/>
      <c r="N5" s="481"/>
      <c r="O5" s="481"/>
      <c r="P5" s="481"/>
      <c r="Q5" s="481"/>
      <c r="R5" s="420" t="s">
        <v>23</v>
      </c>
      <c r="S5" s="420"/>
      <c r="T5" s="420"/>
      <c r="U5" s="420"/>
      <c r="V5" s="420"/>
      <c r="W5" s="420"/>
      <c r="X5" s="420"/>
      <c r="Y5" s="480" t="str">
        <f>IF(YC書式512_医療機器・経費内訳書!W5="","",YC書式512_医療機器・経費内訳書!W5)</f>
        <v/>
      </c>
      <c r="Z5" s="480"/>
      <c r="AA5" s="480"/>
      <c r="AB5" s="480"/>
      <c r="AC5" s="480"/>
      <c r="AD5" s="480"/>
      <c r="AE5" s="480"/>
      <c r="AF5" s="480"/>
      <c r="AG5" s="480"/>
      <c r="AH5" s="480"/>
      <c r="AI5" s="130"/>
      <c r="AR5" s="130"/>
    </row>
    <row r="6" spans="1:46" s="57" customFormat="1" ht="34.5" customHeight="1" x14ac:dyDescent="0.15">
      <c r="A6" s="162" t="s">
        <v>0</v>
      </c>
      <c r="B6" s="162"/>
      <c r="C6" s="162"/>
      <c r="D6" s="162"/>
      <c r="E6" s="162"/>
      <c r="F6" s="162"/>
      <c r="G6" s="162"/>
      <c r="H6" s="215" t="str">
        <f>IF(YC書式512_医療機器・経費内訳書!H6="","",YC書式512_医療機器・経費内訳書!H6)</f>
        <v>テスト</v>
      </c>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131"/>
      <c r="AJ6" s="61"/>
      <c r="AK6" s="61"/>
      <c r="AL6" s="61"/>
      <c r="AM6" s="61"/>
      <c r="AN6" s="61"/>
      <c r="AO6" s="61"/>
      <c r="AP6" s="61"/>
      <c r="AQ6" s="61"/>
      <c r="AR6" s="131"/>
    </row>
    <row r="7" spans="1:46" ht="14.25" thickBot="1" x14ac:dyDescent="0.2">
      <c r="A7" s="85"/>
      <c r="F7" s="82"/>
      <c r="G7" s="82"/>
    </row>
    <row r="8" spans="1:46" ht="19.350000000000001" customHeight="1" thickTop="1" thickBot="1" x14ac:dyDescent="0.2">
      <c r="A8" s="457" t="s">
        <v>141</v>
      </c>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122"/>
      <c r="AJ8" s="122"/>
      <c r="AK8" s="132"/>
      <c r="AL8" s="301" t="s">
        <v>351</v>
      </c>
      <c r="AM8" s="530" t="s">
        <v>352</v>
      </c>
      <c r="AN8" s="28" t="s">
        <v>353</v>
      </c>
      <c r="AO8" s="122"/>
      <c r="AP8" s="122"/>
      <c r="AQ8" s="122"/>
      <c r="AR8" s="122"/>
    </row>
    <row r="9" spans="1:46" ht="15" thickTop="1" thickBot="1" x14ac:dyDescent="0.2">
      <c r="A9" s="58"/>
      <c r="B9" s="57"/>
      <c r="C9" s="57"/>
      <c r="D9" s="57"/>
      <c r="E9" s="57"/>
      <c r="F9" s="57"/>
      <c r="G9" s="57"/>
      <c r="H9" s="57"/>
      <c r="I9" s="57"/>
      <c r="J9" s="57"/>
      <c r="K9" s="57"/>
      <c r="L9" s="57"/>
      <c r="M9" s="57"/>
      <c r="N9" s="57"/>
      <c r="O9" s="57"/>
      <c r="P9" s="57"/>
      <c r="Q9" s="86"/>
      <c r="R9" s="58"/>
      <c r="S9" s="58"/>
      <c r="T9" s="58"/>
      <c r="U9" s="86"/>
      <c r="V9" s="58"/>
      <c r="W9" s="58"/>
      <c r="X9" s="58"/>
      <c r="Y9" s="133"/>
      <c r="Z9" s="133"/>
      <c r="AA9" s="133"/>
      <c r="AB9" s="133"/>
      <c r="AC9" s="133"/>
      <c r="AD9" s="133"/>
      <c r="AK9" s="134" t="s">
        <v>333</v>
      </c>
      <c r="AL9" s="529"/>
      <c r="AM9" s="531"/>
      <c r="AN9" s="96" t="s">
        <v>354</v>
      </c>
    </row>
    <row r="10" spans="1:46" ht="40.5" customHeight="1" thickTop="1" thickBot="1" x14ac:dyDescent="0.2">
      <c r="A10" s="456" t="s">
        <v>348</v>
      </c>
      <c r="B10" s="303"/>
      <c r="C10" s="303"/>
      <c r="D10" s="303"/>
      <c r="E10" s="303"/>
      <c r="F10" s="303"/>
      <c r="G10" s="303"/>
      <c r="H10" s="547">
        <f>YC書式512_医療機器・経費内訳書!$Y$27</f>
        <v>65000</v>
      </c>
      <c r="I10" s="394"/>
      <c r="J10" s="394"/>
      <c r="K10" s="394"/>
      <c r="L10" s="394"/>
      <c r="M10" s="394"/>
      <c r="N10" s="394"/>
      <c r="O10" s="394"/>
      <c r="P10" s="394"/>
      <c r="Q10" s="548"/>
      <c r="R10" s="456" t="s">
        <v>347</v>
      </c>
      <c r="S10" s="303"/>
      <c r="T10" s="303"/>
      <c r="U10" s="303"/>
      <c r="V10" s="303"/>
      <c r="W10" s="303"/>
      <c r="X10" s="303"/>
      <c r="Y10" s="549">
        <f>IFERROR(YC書式512_医療機器・経費内訳書!Y28+YC書式512_医療機器・経費内訳書!Y29,"")</f>
        <v>75000</v>
      </c>
      <c r="Z10" s="550"/>
      <c r="AA10" s="550"/>
      <c r="AB10" s="550"/>
      <c r="AC10" s="550"/>
      <c r="AD10" s="550"/>
      <c r="AE10" s="550"/>
      <c r="AF10" s="550"/>
      <c r="AG10" s="550"/>
      <c r="AH10" s="551"/>
      <c r="AI10" s="135"/>
      <c r="AJ10" s="103"/>
      <c r="AK10" s="97">
        <v>1.1000000000000001</v>
      </c>
      <c r="AL10" s="23">
        <f>YC書式512_医療機器・経費内訳書!AI48</f>
        <v>71500</v>
      </c>
      <c r="AM10" s="23">
        <f>YC書式512_医療機器・経費内訳書!AJ48</f>
        <v>82500</v>
      </c>
      <c r="AN10" s="136">
        <f>(YC書式512_医療機器・経費内訳書!$Y$30+YC書式512_医療機器・経費内訳書!$Y$33)*$AK$10</f>
        <v>66220</v>
      </c>
      <c r="AO10" s="103"/>
      <c r="AP10" s="103"/>
      <c r="AQ10" s="103"/>
      <c r="AR10" s="135"/>
    </row>
    <row r="11" spans="1:46" ht="40.5" customHeight="1" thickTop="1" x14ac:dyDescent="0.15">
      <c r="A11" s="456" t="s">
        <v>349</v>
      </c>
      <c r="B11" s="303"/>
      <c r="C11" s="303"/>
      <c r="D11" s="303"/>
      <c r="E11" s="303"/>
      <c r="F11" s="303"/>
      <c r="G11" s="303"/>
      <c r="H11" s="547">
        <f>YC書式512_医療機器・経費内訳書!$Y$30</f>
        <v>14000</v>
      </c>
      <c r="I11" s="394"/>
      <c r="J11" s="394"/>
      <c r="K11" s="394"/>
      <c r="L11" s="394"/>
      <c r="M11" s="394"/>
      <c r="N11" s="394"/>
      <c r="O11" s="394"/>
      <c r="P11" s="394"/>
      <c r="Q11" s="548"/>
      <c r="R11" s="456" t="s">
        <v>346</v>
      </c>
      <c r="S11" s="303"/>
      <c r="T11" s="303"/>
      <c r="U11" s="303"/>
      <c r="V11" s="303"/>
      <c r="W11" s="303"/>
      <c r="X11" s="303"/>
      <c r="Y11" s="549">
        <f>YC書式512_医療機器・経費内訳書!$Y$33</f>
        <v>46200</v>
      </c>
      <c r="Z11" s="550"/>
      <c r="AA11" s="550"/>
      <c r="AB11" s="550"/>
      <c r="AC11" s="550"/>
      <c r="AD11" s="550"/>
      <c r="AE11" s="550"/>
      <c r="AF11" s="550"/>
      <c r="AG11" s="550"/>
      <c r="AH11" s="551"/>
      <c r="AI11" s="135"/>
      <c r="AJ11" s="103"/>
      <c r="AO11" s="103"/>
      <c r="AP11" s="103"/>
      <c r="AQ11" s="103"/>
      <c r="AR11" s="135"/>
    </row>
    <row r="12" spans="1:46" x14ac:dyDescent="0.15">
      <c r="A12" s="104"/>
      <c r="B12" s="104"/>
      <c r="C12" s="104"/>
      <c r="D12" s="104"/>
      <c r="E12" s="104"/>
      <c r="F12" s="104"/>
      <c r="K12" s="104"/>
      <c r="L12" s="104"/>
      <c r="M12" s="104"/>
      <c r="N12" s="104"/>
      <c r="O12" s="104"/>
      <c r="P12" s="104"/>
      <c r="Q12" s="104"/>
      <c r="R12" s="104"/>
      <c r="S12" s="104"/>
      <c r="T12" s="104"/>
      <c r="U12" s="104"/>
      <c r="V12" s="104"/>
      <c r="W12" s="104"/>
      <c r="X12" s="29"/>
      <c r="Y12" s="29"/>
      <c r="Z12" s="29"/>
      <c r="AA12" s="29"/>
      <c r="AE12" s="29"/>
      <c r="AF12" s="29"/>
      <c r="AG12" s="29"/>
      <c r="AH12" s="29"/>
      <c r="AI12" s="29"/>
      <c r="AJ12" s="29"/>
      <c r="AK12" s="29"/>
      <c r="AL12" s="303" t="s">
        <v>334</v>
      </c>
      <c r="AM12" s="304" t="s">
        <v>335</v>
      </c>
      <c r="AN12" s="532" t="s">
        <v>336</v>
      </c>
      <c r="AO12" s="533"/>
      <c r="AP12" s="293" t="s">
        <v>337</v>
      </c>
      <c r="AQ12" s="534" t="s">
        <v>338</v>
      </c>
      <c r="AR12" s="29"/>
    </row>
    <row r="13" spans="1:46" ht="26.25" customHeight="1" x14ac:dyDescent="0.15">
      <c r="A13" s="456" t="s">
        <v>142</v>
      </c>
      <c r="B13" s="456"/>
      <c r="C13" s="456"/>
      <c r="D13" s="456"/>
      <c r="E13" s="456"/>
      <c r="F13" s="456"/>
      <c r="G13" s="456"/>
      <c r="H13" s="456"/>
      <c r="I13" s="456"/>
      <c r="J13" s="456"/>
      <c r="K13" s="456"/>
      <c r="L13" s="456"/>
      <c r="M13" s="456"/>
      <c r="N13" s="456"/>
      <c r="O13" s="456"/>
      <c r="P13" s="456"/>
      <c r="Q13" s="456"/>
      <c r="R13" s="456" t="s">
        <v>143</v>
      </c>
      <c r="S13" s="456"/>
      <c r="T13" s="456"/>
      <c r="U13" s="456"/>
      <c r="V13" s="456"/>
      <c r="W13" s="456"/>
      <c r="X13" s="456"/>
      <c r="Y13" s="541" t="s">
        <v>153</v>
      </c>
      <c r="Z13" s="541"/>
      <c r="AA13" s="541"/>
      <c r="AB13" s="541"/>
      <c r="AC13" s="541"/>
      <c r="AD13" s="541"/>
      <c r="AE13" s="541"/>
      <c r="AF13" s="541"/>
      <c r="AG13" s="541"/>
      <c r="AH13" s="541"/>
      <c r="AI13" s="30"/>
      <c r="AJ13" s="30"/>
      <c r="AK13" s="137" t="s">
        <v>355</v>
      </c>
      <c r="AL13" s="303"/>
      <c r="AM13" s="305"/>
      <c r="AN13" s="98" t="s">
        <v>340</v>
      </c>
      <c r="AO13" s="99" t="s">
        <v>341</v>
      </c>
      <c r="AP13" s="293"/>
      <c r="AQ13" s="295"/>
      <c r="AR13" s="30"/>
    </row>
    <row r="14" spans="1:46" ht="28.5" customHeight="1" x14ac:dyDescent="0.15">
      <c r="A14" s="303" t="s">
        <v>162</v>
      </c>
      <c r="B14" s="303"/>
      <c r="C14" s="544" t="s">
        <v>350</v>
      </c>
      <c r="D14" s="544"/>
      <c r="E14" s="544"/>
      <c r="F14" s="544"/>
      <c r="G14" s="544"/>
      <c r="H14" s="544"/>
      <c r="I14" s="544"/>
      <c r="J14" s="544"/>
      <c r="K14" s="544"/>
      <c r="L14" s="544"/>
      <c r="M14" s="544"/>
      <c r="N14" s="544"/>
      <c r="O14" s="544"/>
      <c r="P14" s="544"/>
      <c r="Q14" s="544"/>
      <c r="R14" s="542">
        <v>0.3</v>
      </c>
      <c r="S14" s="542"/>
      <c r="T14" s="542"/>
      <c r="U14" s="542"/>
      <c r="V14" s="542"/>
      <c r="W14" s="542"/>
      <c r="X14" s="542"/>
      <c r="Y14" s="545">
        <f>IF($Y$33="","",ROUNDDOWN($Y$33*R14,0))</f>
        <v>60060</v>
      </c>
      <c r="Z14" s="546"/>
      <c r="AA14" s="546"/>
      <c r="AB14" s="546"/>
      <c r="AC14" s="546"/>
      <c r="AD14" s="546"/>
      <c r="AE14" s="546"/>
      <c r="AF14" s="112" t="str">
        <f>IF(Y33-AC30=0,"","+")</f>
        <v/>
      </c>
      <c r="AG14" s="540" t="str">
        <f>IF(Y33-AC30=0,"",Y33-AC30)</f>
        <v/>
      </c>
      <c r="AH14" s="565"/>
      <c r="AI14" s="113"/>
      <c r="AJ14" s="31" t="str">
        <f>C14</f>
        <v>例）VISIT 1　達成時</v>
      </c>
      <c r="AK14" s="32">
        <f>IF(AG14="",ROUNDDOWN(Y14*$AK$10,0),ROUNDDOWN((Y14+AG14)*$AK$10,0))</f>
        <v>66066</v>
      </c>
      <c r="AL14" s="33">
        <f>IF(AL31=0,INT($AL$10*R14),SUM(AL30:AL31))</f>
        <v>21450</v>
      </c>
      <c r="AM14" s="33">
        <f>IF(AM31=0,INT($AM$10*R14),SUM(AM30:AM31))</f>
        <v>24750</v>
      </c>
      <c r="AN14" s="34">
        <f>INT(AK14*0.01)</f>
        <v>660</v>
      </c>
      <c r="AO14" s="35">
        <f>AN14*4</f>
        <v>2640</v>
      </c>
      <c r="AP14" s="34">
        <f>AK14-(AL14+AM14+AO14)</f>
        <v>17226</v>
      </c>
      <c r="AQ14" s="36">
        <f>AM14+AP14</f>
        <v>41976</v>
      </c>
      <c r="AR14" s="113"/>
      <c r="AT14" s="138"/>
    </row>
    <row r="15" spans="1:46" ht="28.5" customHeight="1" x14ac:dyDescent="0.15">
      <c r="A15" s="303" t="s">
        <v>163</v>
      </c>
      <c r="B15" s="303"/>
      <c r="C15" s="544" t="s">
        <v>144</v>
      </c>
      <c r="D15" s="544"/>
      <c r="E15" s="544"/>
      <c r="F15" s="544"/>
      <c r="G15" s="544"/>
      <c r="H15" s="544"/>
      <c r="I15" s="544"/>
      <c r="J15" s="544"/>
      <c r="K15" s="544"/>
      <c r="L15" s="544"/>
      <c r="M15" s="544"/>
      <c r="N15" s="544"/>
      <c r="O15" s="544"/>
      <c r="P15" s="544"/>
      <c r="Q15" s="544"/>
      <c r="R15" s="542">
        <v>0.2</v>
      </c>
      <c r="S15" s="542"/>
      <c r="T15" s="542"/>
      <c r="U15" s="542"/>
      <c r="V15" s="542"/>
      <c r="W15" s="542"/>
      <c r="X15" s="542"/>
      <c r="Y15" s="552">
        <f>IF($Y$33="","",ROUNDDOWN($Y$33*R15,0))</f>
        <v>40040</v>
      </c>
      <c r="Z15" s="552"/>
      <c r="AA15" s="552"/>
      <c r="AB15" s="552"/>
      <c r="AC15" s="552"/>
      <c r="AD15" s="552"/>
      <c r="AE15" s="552"/>
      <c r="AF15" s="552"/>
      <c r="AG15" s="552"/>
      <c r="AH15" s="552"/>
      <c r="AI15" s="114"/>
      <c r="AJ15" s="31" t="str">
        <f t="shared" ref="AJ15:AJ29" si="0">C15</f>
        <v>VISIT 3　達成時</v>
      </c>
      <c r="AK15" s="32">
        <f t="shared" ref="AK15:AK29" si="1">ROUNDDOWN(Y15*$AK$10,0)</f>
        <v>44044</v>
      </c>
      <c r="AL15" s="33">
        <f>INT($AL$10*R15)</f>
        <v>14300</v>
      </c>
      <c r="AM15" s="33">
        <f>INT($AM$10*R15)</f>
        <v>16500</v>
      </c>
      <c r="AN15" s="34">
        <f t="shared" ref="AN15:AN29" si="2">INT(AK15*0.01)</f>
        <v>440</v>
      </c>
      <c r="AO15" s="35">
        <f>AN15*4</f>
        <v>1760</v>
      </c>
      <c r="AP15" s="34">
        <f t="shared" ref="AP15:AP29" si="3">AK15-(AL15+AM15+AO15)</f>
        <v>11484</v>
      </c>
      <c r="AQ15" s="36">
        <f t="shared" ref="AQ15:AQ29" si="4">AM15+AP15</f>
        <v>27984</v>
      </c>
      <c r="AR15" s="114"/>
    </row>
    <row r="16" spans="1:46" ht="28.5" customHeight="1" x14ac:dyDescent="0.15">
      <c r="A16" s="303" t="s">
        <v>164</v>
      </c>
      <c r="B16" s="303"/>
      <c r="C16" s="544" t="s">
        <v>145</v>
      </c>
      <c r="D16" s="544"/>
      <c r="E16" s="544"/>
      <c r="F16" s="544"/>
      <c r="G16" s="544"/>
      <c r="H16" s="544"/>
      <c r="I16" s="544"/>
      <c r="J16" s="544"/>
      <c r="K16" s="544"/>
      <c r="L16" s="544"/>
      <c r="M16" s="544"/>
      <c r="N16" s="544"/>
      <c r="O16" s="544"/>
      <c r="P16" s="544"/>
      <c r="Q16" s="544"/>
      <c r="R16" s="542">
        <v>0.2</v>
      </c>
      <c r="S16" s="542"/>
      <c r="T16" s="542"/>
      <c r="U16" s="542"/>
      <c r="V16" s="542"/>
      <c r="W16" s="542"/>
      <c r="X16" s="542"/>
      <c r="Y16" s="552">
        <f t="shared" ref="Y16:Y29" si="5">IF($Y$33="","",ROUNDDOWN($Y$33*R16,0))</f>
        <v>40040</v>
      </c>
      <c r="Z16" s="552"/>
      <c r="AA16" s="552"/>
      <c r="AB16" s="552"/>
      <c r="AC16" s="552"/>
      <c r="AD16" s="552"/>
      <c r="AE16" s="552"/>
      <c r="AF16" s="552"/>
      <c r="AG16" s="552"/>
      <c r="AH16" s="552"/>
      <c r="AI16" s="114"/>
      <c r="AJ16" s="31" t="str">
        <f t="shared" si="0"/>
        <v>VISIT 5　達成時</v>
      </c>
      <c r="AK16" s="32">
        <f t="shared" si="1"/>
        <v>44044</v>
      </c>
      <c r="AL16" s="33">
        <f t="shared" ref="AL16:AL29" si="6">INT($AL$10*R16)</f>
        <v>14300</v>
      </c>
      <c r="AM16" s="33">
        <f>INT($AM$10*R16)</f>
        <v>16500</v>
      </c>
      <c r="AN16" s="34">
        <f t="shared" si="2"/>
        <v>440</v>
      </c>
      <c r="AO16" s="35">
        <f t="shared" ref="AO16:AO29" si="7">AN16*4</f>
        <v>1760</v>
      </c>
      <c r="AP16" s="34">
        <f t="shared" si="3"/>
        <v>11484</v>
      </c>
      <c r="AQ16" s="36">
        <f t="shared" si="4"/>
        <v>27984</v>
      </c>
      <c r="AR16" s="114"/>
    </row>
    <row r="17" spans="1:45" ht="28.5" customHeight="1" x14ac:dyDescent="0.15">
      <c r="A17" s="303" t="s">
        <v>165</v>
      </c>
      <c r="B17" s="303"/>
      <c r="C17" s="544" t="s">
        <v>146</v>
      </c>
      <c r="D17" s="544"/>
      <c r="E17" s="544"/>
      <c r="F17" s="544"/>
      <c r="G17" s="544"/>
      <c r="H17" s="544"/>
      <c r="I17" s="544"/>
      <c r="J17" s="544"/>
      <c r="K17" s="544"/>
      <c r="L17" s="544"/>
      <c r="M17" s="544"/>
      <c r="N17" s="544"/>
      <c r="O17" s="544"/>
      <c r="P17" s="544"/>
      <c r="Q17" s="544"/>
      <c r="R17" s="542">
        <v>0.15</v>
      </c>
      <c r="S17" s="542"/>
      <c r="T17" s="542"/>
      <c r="U17" s="542"/>
      <c r="V17" s="542"/>
      <c r="W17" s="542"/>
      <c r="X17" s="542"/>
      <c r="Y17" s="552">
        <f t="shared" si="5"/>
        <v>30030</v>
      </c>
      <c r="Z17" s="552"/>
      <c r="AA17" s="552"/>
      <c r="AB17" s="552"/>
      <c r="AC17" s="552"/>
      <c r="AD17" s="552"/>
      <c r="AE17" s="552"/>
      <c r="AF17" s="552"/>
      <c r="AG17" s="552"/>
      <c r="AH17" s="552"/>
      <c r="AI17" s="114"/>
      <c r="AJ17" s="31" t="str">
        <f t="shared" si="0"/>
        <v>VISIT 7　達成時</v>
      </c>
      <c r="AK17" s="32">
        <f t="shared" si="1"/>
        <v>33033</v>
      </c>
      <c r="AL17" s="33">
        <f t="shared" si="6"/>
        <v>10725</v>
      </c>
      <c r="AM17" s="33">
        <f>INT($AM$10*R17)</f>
        <v>12375</v>
      </c>
      <c r="AN17" s="34">
        <f t="shared" si="2"/>
        <v>330</v>
      </c>
      <c r="AO17" s="35">
        <f t="shared" si="7"/>
        <v>1320</v>
      </c>
      <c r="AP17" s="34">
        <f t="shared" si="3"/>
        <v>8613</v>
      </c>
      <c r="AQ17" s="36">
        <f t="shared" si="4"/>
        <v>20988</v>
      </c>
      <c r="AR17" s="114"/>
    </row>
    <row r="18" spans="1:45" ht="28.5" customHeight="1" x14ac:dyDescent="0.15">
      <c r="A18" s="303" t="s">
        <v>166</v>
      </c>
      <c r="B18" s="303"/>
      <c r="C18" s="544" t="s">
        <v>147</v>
      </c>
      <c r="D18" s="544"/>
      <c r="E18" s="544"/>
      <c r="F18" s="544"/>
      <c r="G18" s="544"/>
      <c r="H18" s="544"/>
      <c r="I18" s="544"/>
      <c r="J18" s="544"/>
      <c r="K18" s="544"/>
      <c r="L18" s="544"/>
      <c r="M18" s="544"/>
      <c r="N18" s="544"/>
      <c r="O18" s="544"/>
      <c r="P18" s="544"/>
      <c r="Q18" s="544"/>
      <c r="R18" s="542">
        <v>0.15</v>
      </c>
      <c r="S18" s="542"/>
      <c r="T18" s="542"/>
      <c r="U18" s="542"/>
      <c r="V18" s="542"/>
      <c r="W18" s="542"/>
      <c r="X18" s="542"/>
      <c r="Y18" s="552">
        <f t="shared" si="5"/>
        <v>30030</v>
      </c>
      <c r="Z18" s="552"/>
      <c r="AA18" s="552"/>
      <c r="AB18" s="552"/>
      <c r="AC18" s="552"/>
      <c r="AD18" s="552"/>
      <c r="AE18" s="552"/>
      <c r="AF18" s="552"/>
      <c r="AG18" s="552"/>
      <c r="AH18" s="552"/>
      <c r="AI18" s="114"/>
      <c r="AJ18" s="31" t="str">
        <f t="shared" si="0"/>
        <v>VISIT 10　達成時</v>
      </c>
      <c r="AK18" s="32">
        <f t="shared" si="1"/>
        <v>33033</v>
      </c>
      <c r="AL18" s="33">
        <f t="shared" si="6"/>
        <v>10725</v>
      </c>
      <c r="AM18" s="33">
        <f>INT($AM$10*R18)</f>
        <v>12375</v>
      </c>
      <c r="AN18" s="34">
        <f t="shared" si="2"/>
        <v>330</v>
      </c>
      <c r="AO18" s="35">
        <f t="shared" si="7"/>
        <v>1320</v>
      </c>
      <c r="AP18" s="34">
        <f t="shared" si="3"/>
        <v>8613</v>
      </c>
      <c r="AQ18" s="36">
        <f t="shared" si="4"/>
        <v>20988</v>
      </c>
      <c r="AR18" s="114"/>
    </row>
    <row r="19" spans="1:45" ht="28.5" customHeight="1" x14ac:dyDescent="0.15">
      <c r="A19" s="303" t="s">
        <v>167</v>
      </c>
      <c r="B19" s="303"/>
      <c r="C19" s="439"/>
      <c r="D19" s="439"/>
      <c r="E19" s="439"/>
      <c r="F19" s="439"/>
      <c r="G19" s="439"/>
      <c r="H19" s="439"/>
      <c r="I19" s="439"/>
      <c r="J19" s="439"/>
      <c r="K19" s="439"/>
      <c r="L19" s="439"/>
      <c r="M19" s="439"/>
      <c r="N19" s="439"/>
      <c r="O19" s="439"/>
      <c r="P19" s="439"/>
      <c r="Q19" s="439"/>
      <c r="R19" s="543"/>
      <c r="S19" s="543"/>
      <c r="T19" s="543"/>
      <c r="U19" s="543"/>
      <c r="V19" s="543"/>
      <c r="W19" s="543"/>
      <c r="X19" s="543"/>
      <c r="Y19" s="552">
        <f t="shared" si="5"/>
        <v>0</v>
      </c>
      <c r="Z19" s="552"/>
      <c r="AA19" s="552"/>
      <c r="AB19" s="552"/>
      <c r="AC19" s="552"/>
      <c r="AD19" s="552"/>
      <c r="AE19" s="552"/>
      <c r="AF19" s="552"/>
      <c r="AG19" s="552"/>
      <c r="AH19" s="552"/>
      <c r="AI19" s="114"/>
      <c r="AJ19" s="31">
        <f t="shared" si="0"/>
        <v>0</v>
      </c>
      <c r="AK19" s="32">
        <f t="shared" si="1"/>
        <v>0</v>
      </c>
      <c r="AL19" s="33">
        <f t="shared" si="6"/>
        <v>0</v>
      </c>
      <c r="AM19" s="33">
        <f t="shared" ref="AM19:AM29" si="8">INT($AM$10*R19)</f>
        <v>0</v>
      </c>
      <c r="AN19" s="34">
        <f t="shared" si="2"/>
        <v>0</v>
      </c>
      <c r="AO19" s="35">
        <f t="shared" si="7"/>
        <v>0</v>
      </c>
      <c r="AP19" s="34">
        <f t="shared" si="3"/>
        <v>0</v>
      </c>
      <c r="AQ19" s="36">
        <f t="shared" si="4"/>
        <v>0</v>
      </c>
      <c r="AR19" s="114"/>
    </row>
    <row r="20" spans="1:45" ht="28.5" customHeight="1" x14ac:dyDescent="0.15">
      <c r="A20" s="303" t="s">
        <v>168</v>
      </c>
      <c r="B20" s="303"/>
      <c r="C20" s="439"/>
      <c r="D20" s="439"/>
      <c r="E20" s="439"/>
      <c r="F20" s="439"/>
      <c r="G20" s="439"/>
      <c r="H20" s="439"/>
      <c r="I20" s="439"/>
      <c r="J20" s="439"/>
      <c r="K20" s="439"/>
      <c r="L20" s="439"/>
      <c r="M20" s="439"/>
      <c r="N20" s="439"/>
      <c r="O20" s="439"/>
      <c r="P20" s="439"/>
      <c r="Q20" s="439"/>
      <c r="R20" s="543"/>
      <c r="S20" s="543"/>
      <c r="T20" s="543"/>
      <c r="U20" s="543"/>
      <c r="V20" s="543"/>
      <c r="W20" s="543"/>
      <c r="X20" s="543"/>
      <c r="Y20" s="552">
        <f t="shared" si="5"/>
        <v>0</v>
      </c>
      <c r="Z20" s="552"/>
      <c r="AA20" s="552"/>
      <c r="AB20" s="552"/>
      <c r="AC20" s="552"/>
      <c r="AD20" s="552"/>
      <c r="AE20" s="552"/>
      <c r="AF20" s="552"/>
      <c r="AG20" s="552"/>
      <c r="AH20" s="552"/>
      <c r="AI20" s="114"/>
      <c r="AJ20" s="31">
        <f t="shared" si="0"/>
        <v>0</v>
      </c>
      <c r="AK20" s="32">
        <f t="shared" si="1"/>
        <v>0</v>
      </c>
      <c r="AL20" s="33">
        <f t="shared" si="6"/>
        <v>0</v>
      </c>
      <c r="AM20" s="33">
        <f t="shared" si="8"/>
        <v>0</v>
      </c>
      <c r="AN20" s="34">
        <f t="shared" si="2"/>
        <v>0</v>
      </c>
      <c r="AO20" s="35">
        <f t="shared" si="7"/>
        <v>0</v>
      </c>
      <c r="AP20" s="34">
        <f t="shared" si="3"/>
        <v>0</v>
      </c>
      <c r="AQ20" s="36">
        <f t="shared" si="4"/>
        <v>0</v>
      </c>
      <c r="AR20" s="114"/>
    </row>
    <row r="21" spans="1:45" ht="28.5" customHeight="1" x14ac:dyDescent="0.15">
      <c r="A21" s="303" t="s">
        <v>169</v>
      </c>
      <c r="B21" s="303"/>
      <c r="C21" s="439"/>
      <c r="D21" s="439"/>
      <c r="E21" s="439"/>
      <c r="F21" s="439"/>
      <c r="G21" s="439"/>
      <c r="H21" s="439"/>
      <c r="I21" s="439"/>
      <c r="J21" s="439"/>
      <c r="K21" s="439"/>
      <c r="L21" s="439"/>
      <c r="M21" s="439"/>
      <c r="N21" s="439"/>
      <c r="O21" s="439"/>
      <c r="P21" s="439"/>
      <c r="Q21" s="439"/>
      <c r="R21" s="543"/>
      <c r="S21" s="543"/>
      <c r="T21" s="543"/>
      <c r="U21" s="543"/>
      <c r="V21" s="543"/>
      <c r="W21" s="543"/>
      <c r="X21" s="543"/>
      <c r="Y21" s="552">
        <f t="shared" si="5"/>
        <v>0</v>
      </c>
      <c r="Z21" s="552"/>
      <c r="AA21" s="552"/>
      <c r="AB21" s="552"/>
      <c r="AC21" s="552"/>
      <c r="AD21" s="552"/>
      <c r="AE21" s="552"/>
      <c r="AF21" s="552"/>
      <c r="AG21" s="552"/>
      <c r="AH21" s="552"/>
      <c r="AI21" s="114"/>
      <c r="AJ21" s="31">
        <f t="shared" si="0"/>
        <v>0</v>
      </c>
      <c r="AK21" s="32">
        <f t="shared" si="1"/>
        <v>0</v>
      </c>
      <c r="AL21" s="33">
        <f t="shared" si="6"/>
        <v>0</v>
      </c>
      <c r="AM21" s="33">
        <f t="shared" si="8"/>
        <v>0</v>
      </c>
      <c r="AN21" s="34">
        <f t="shared" si="2"/>
        <v>0</v>
      </c>
      <c r="AO21" s="35">
        <f t="shared" si="7"/>
        <v>0</v>
      </c>
      <c r="AP21" s="34">
        <f t="shared" si="3"/>
        <v>0</v>
      </c>
      <c r="AQ21" s="36">
        <f t="shared" si="4"/>
        <v>0</v>
      </c>
      <c r="AR21" s="114"/>
    </row>
    <row r="22" spans="1:45" ht="28.5" customHeight="1" x14ac:dyDescent="0.15">
      <c r="A22" s="303" t="s">
        <v>170</v>
      </c>
      <c r="B22" s="303"/>
      <c r="C22" s="439"/>
      <c r="D22" s="439"/>
      <c r="E22" s="439"/>
      <c r="F22" s="439"/>
      <c r="G22" s="439"/>
      <c r="H22" s="439"/>
      <c r="I22" s="439"/>
      <c r="J22" s="439"/>
      <c r="K22" s="439"/>
      <c r="L22" s="439"/>
      <c r="M22" s="439"/>
      <c r="N22" s="439"/>
      <c r="O22" s="439"/>
      <c r="P22" s="439"/>
      <c r="Q22" s="439"/>
      <c r="R22" s="543"/>
      <c r="S22" s="543"/>
      <c r="T22" s="543"/>
      <c r="U22" s="543"/>
      <c r="V22" s="543"/>
      <c r="W22" s="543"/>
      <c r="X22" s="543"/>
      <c r="Y22" s="552">
        <f t="shared" si="5"/>
        <v>0</v>
      </c>
      <c r="Z22" s="552"/>
      <c r="AA22" s="552"/>
      <c r="AB22" s="552"/>
      <c r="AC22" s="552"/>
      <c r="AD22" s="552"/>
      <c r="AE22" s="552"/>
      <c r="AF22" s="552"/>
      <c r="AG22" s="552"/>
      <c r="AH22" s="552"/>
      <c r="AI22" s="114"/>
      <c r="AJ22" s="31">
        <f t="shared" si="0"/>
        <v>0</v>
      </c>
      <c r="AK22" s="32">
        <f t="shared" si="1"/>
        <v>0</v>
      </c>
      <c r="AL22" s="33">
        <f t="shared" si="6"/>
        <v>0</v>
      </c>
      <c r="AM22" s="33">
        <f t="shared" si="8"/>
        <v>0</v>
      </c>
      <c r="AN22" s="34">
        <f t="shared" si="2"/>
        <v>0</v>
      </c>
      <c r="AO22" s="35">
        <f t="shared" si="7"/>
        <v>0</v>
      </c>
      <c r="AP22" s="34">
        <f t="shared" si="3"/>
        <v>0</v>
      </c>
      <c r="AQ22" s="36">
        <f t="shared" si="4"/>
        <v>0</v>
      </c>
      <c r="AR22" s="114"/>
    </row>
    <row r="23" spans="1:45" ht="28.5" customHeight="1" x14ac:dyDescent="0.15">
      <c r="A23" s="303" t="s">
        <v>171</v>
      </c>
      <c r="B23" s="303"/>
      <c r="C23" s="439"/>
      <c r="D23" s="439"/>
      <c r="E23" s="439"/>
      <c r="F23" s="439"/>
      <c r="G23" s="439"/>
      <c r="H23" s="439"/>
      <c r="I23" s="439"/>
      <c r="J23" s="439"/>
      <c r="K23" s="439"/>
      <c r="L23" s="439"/>
      <c r="M23" s="439"/>
      <c r="N23" s="439"/>
      <c r="O23" s="439"/>
      <c r="P23" s="439"/>
      <c r="Q23" s="439"/>
      <c r="R23" s="543"/>
      <c r="S23" s="543"/>
      <c r="T23" s="543"/>
      <c r="U23" s="543"/>
      <c r="V23" s="543"/>
      <c r="W23" s="543"/>
      <c r="X23" s="543"/>
      <c r="Y23" s="552">
        <f t="shared" si="5"/>
        <v>0</v>
      </c>
      <c r="Z23" s="552"/>
      <c r="AA23" s="552"/>
      <c r="AB23" s="552"/>
      <c r="AC23" s="552"/>
      <c r="AD23" s="552"/>
      <c r="AE23" s="552"/>
      <c r="AF23" s="552"/>
      <c r="AG23" s="552"/>
      <c r="AH23" s="552"/>
      <c r="AI23" s="114"/>
      <c r="AJ23" s="31">
        <f t="shared" si="0"/>
        <v>0</v>
      </c>
      <c r="AK23" s="32">
        <f t="shared" si="1"/>
        <v>0</v>
      </c>
      <c r="AL23" s="33">
        <f t="shared" si="6"/>
        <v>0</v>
      </c>
      <c r="AM23" s="33">
        <f t="shared" si="8"/>
        <v>0</v>
      </c>
      <c r="AN23" s="34">
        <f t="shared" si="2"/>
        <v>0</v>
      </c>
      <c r="AO23" s="35">
        <f t="shared" si="7"/>
        <v>0</v>
      </c>
      <c r="AP23" s="34">
        <f t="shared" si="3"/>
        <v>0</v>
      </c>
      <c r="AQ23" s="36">
        <f t="shared" si="4"/>
        <v>0</v>
      </c>
      <c r="AR23" s="114"/>
    </row>
    <row r="24" spans="1:45" ht="28.5" customHeight="1" x14ac:dyDescent="0.15">
      <c r="A24" s="303" t="s">
        <v>172</v>
      </c>
      <c r="B24" s="303"/>
      <c r="C24" s="439"/>
      <c r="D24" s="439"/>
      <c r="E24" s="439"/>
      <c r="F24" s="439"/>
      <c r="G24" s="439"/>
      <c r="H24" s="439"/>
      <c r="I24" s="439"/>
      <c r="J24" s="439"/>
      <c r="K24" s="439"/>
      <c r="L24" s="439"/>
      <c r="M24" s="439"/>
      <c r="N24" s="439"/>
      <c r="O24" s="439"/>
      <c r="P24" s="439"/>
      <c r="Q24" s="439"/>
      <c r="R24" s="543"/>
      <c r="S24" s="543"/>
      <c r="T24" s="543"/>
      <c r="U24" s="543"/>
      <c r="V24" s="543"/>
      <c r="W24" s="543"/>
      <c r="X24" s="543"/>
      <c r="Y24" s="552">
        <f t="shared" si="5"/>
        <v>0</v>
      </c>
      <c r="Z24" s="552"/>
      <c r="AA24" s="552"/>
      <c r="AB24" s="552"/>
      <c r="AC24" s="552"/>
      <c r="AD24" s="552"/>
      <c r="AE24" s="552"/>
      <c r="AF24" s="552"/>
      <c r="AG24" s="552"/>
      <c r="AH24" s="552"/>
      <c r="AI24" s="114"/>
      <c r="AJ24" s="31">
        <f t="shared" si="0"/>
        <v>0</v>
      </c>
      <c r="AK24" s="32">
        <f t="shared" si="1"/>
        <v>0</v>
      </c>
      <c r="AL24" s="33">
        <f t="shared" si="6"/>
        <v>0</v>
      </c>
      <c r="AM24" s="33">
        <f t="shared" si="8"/>
        <v>0</v>
      </c>
      <c r="AN24" s="34">
        <f t="shared" si="2"/>
        <v>0</v>
      </c>
      <c r="AO24" s="35">
        <f t="shared" si="7"/>
        <v>0</v>
      </c>
      <c r="AP24" s="34">
        <f t="shared" si="3"/>
        <v>0</v>
      </c>
      <c r="AQ24" s="36">
        <f t="shared" si="4"/>
        <v>0</v>
      </c>
      <c r="AR24" s="114"/>
    </row>
    <row r="25" spans="1:45" ht="28.5" customHeight="1" x14ac:dyDescent="0.15">
      <c r="A25" s="303" t="s">
        <v>173</v>
      </c>
      <c r="B25" s="303"/>
      <c r="C25" s="439"/>
      <c r="D25" s="439"/>
      <c r="E25" s="439"/>
      <c r="F25" s="439"/>
      <c r="G25" s="439"/>
      <c r="H25" s="439"/>
      <c r="I25" s="439"/>
      <c r="J25" s="439"/>
      <c r="K25" s="439"/>
      <c r="L25" s="439"/>
      <c r="M25" s="439"/>
      <c r="N25" s="439"/>
      <c r="O25" s="439"/>
      <c r="P25" s="439"/>
      <c r="Q25" s="439"/>
      <c r="R25" s="543"/>
      <c r="S25" s="543"/>
      <c r="T25" s="543"/>
      <c r="U25" s="543"/>
      <c r="V25" s="543"/>
      <c r="W25" s="543"/>
      <c r="X25" s="543"/>
      <c r="Y25" s="552">
        <f t="shared" si="5"/>
        <v>0</v>
      </c>
      <c r="Z25" s="552"/>
      <c r="AA25" s="552"/>
      <c r="AB25" s="552"/>
      <c r="AC25" s="552"/>
      <c r="AD25" s="552"/>
      <c r="AE25" s="552"/>
      <c r="AF25" s="552"/>
      <c r="AG25" s="552"/>
      <c r="AH25" s="552"/>
      <c r="AI25" s="114"/>
      <c r="AJ25" s="31">
        <f t="shared" si="0"/>
        <v>0</v>
      </c>
      <c r="AK25" s="32">
        <f t="shared" si="1"/>
        <v>0</v>
      </c>
      <c r="AL25" s="33">
        <f t="shared" si="6"/>
        <v>0</v>
      </c>
      <c r="AM25" s="33">
        <f t="shared" si="8"/>
        <v>0</v>
      </c>
      <c r="AN25" s="34">
        <f t="shared" si="2"/>
        <v>0</v>
      </c>
      <c r="AO25" s="35">
        <f t="shared" si="7"/>
        <v>0</v>
      </c>
      <c r="AP25" s="34">
        <f t="shared" si="3"/>
        <v>0</v>
      </c>
      <c r="AQ25" s="36">
        <f t="shared" si="4"/>
        <v>0</v>
      </c>
      <c r="AR25" s="114"/>
    </row>
    <row r="26" spans="1:45" ht="28.5" customHeight="1" x14ac:dyDescent="0.15">
      <c r="A26" s="303" t="s">
        <v>174</v>
      </c>
      <c r="B26" s="303"/>
      <c r="C26" s="439"/>
      <c r="D26" s="439"/>
      <c r="E26" s="439"/>
      <c r="F26" s="439"/>
      <c r="G26" s="439"/>
      <c r="H26" s="439"/>
      <c r="I26" s="439"/>
      <c r="J26" s="439"/>
      <c r="K26" s="439"/>
      <c r="L26" s="439"/>
      <c r="M26" s="439"/>
      <c r="N26" s="439"/>
      <c r="O26" s="439"/>
      <c r="P26" s="439"/>
      <c r="Q26" s="439"/>
      <c r="R26" s="543"/>
      <c r="S26" s="543"/>
      <c r="T26" s="543"/>
      <c r="U26" s="543"/>
      <c r="V26" s="543"/>
      <c r="W26" s="543"/>
      <c r="X26" s="543"/>
      <c r="Y26" s="552">
        <f t="shared" si="5"/>
        <v>0</v>
      </c>
      <c r="Z26" s="552"/>
      <c r="AA26" s="552"/>
      <c r="AB26" s="552"/>
      <c r="AC26" s="552"/>
      <c r="AD26" s="552"/>
      <c r="AE26" s="552"/>
      <c r="AF26" s="552"/>
      <c r="AG26" s="552"/>
      <c r="AH26" s="552"/>
      <c r="AI26" s="114"/>
      <c r="AJ26" s="31">
        <f t="shared" si="0"/>
        <v>0</v>
      </c>
      <c r="AK26" s="32">
        <f t="shared" si="1"/>
        <v>0</v>
      </c>
      <c r="AL26" s="33">
        <f t="shared" si="6"/>
        <v>0</v>
      </c>
      <c r="AM26" s="33">
        <f t="shared" si="8"/>
        <v>0</v>
      </c>
      <c r="AN26" s="34">
        <f t="shared" si="2"/>
        <v>0</v>
      </c>
      <c r="AO26" s="35">
        <f t="shared" si="7"/>
        <v>0</v>
      </c>
      <c r="AP26" s="34">
        <f t="shared" si="3"/>
        <v>0</v>
      </c>
      <c r="AQ26" s="36">
        <f t="shared" si="4"/>
        <v>0</v>
      </c>
      <c r="AR26" s="114"/>
    </row>
    <row r="27" spans="1:45" ht="28.5" customHeight="1" x14ac:dyDescent="0.15">
      <c r="A27" s="303" t="s">
        <v>175</v>
      </c>
      <c r="B27" s="303"/>
      <c r="C27" s="439"/>
      <c r="D27" s="439"/>
      <c r="E27" s="439"/>
      <c r="F27" s="439"/>
      <c r="G27" s="439"/>
      <c r="H27" s="439"/>
      <c r="I27" s="439"/>
      <c r="J27" s="439"/>
      <c r="K27" s="439"/>
      <c r="L27" s="439"/>
      <c r="M27" s="439"/>
      <c r="N27" s="439"/>
      <c r="O27" s="439"/>
      <c r="P27" s="439"/>
      <c r="Q27" s="439"/>
      <c r="R27" s="543"/>
      <c r="S27" s="543"/>
      <c r="T27" s="543"/>
      <c r="U27" s="543"/>
      <c r="V27" s="543"/>
      <c r="W27" s="543"/>
      <c r="X27" s="543"/>
      <c r="Y27" s="552">
        <f t="shared" si="5"/>
        <v>0</v>
      </c>
      <c r="Z27" s="552"/>
      <c r="AA27" s="552"/>
      <c r="AB27" s="552"/>
      <c r="AC27" s="552"/>
      <c r="AD27" s="552"/>
      <c r="AE27" s="552"/>
      <c r="AF27" s="552"/>
      <c r="AG27" s="552"/>
      <c r="AH27" s="552"/>
      <c r="AI27" s="114"/>
      <c r="AJ27" s="31">
        <f t="shared" si="0"/>
        <v>0</v>
      </c>
      <c r="AK27" s="32">
        <f t="shared" si="1"/>
        <v>0</v>
      </c>
      <c r="AL27" s="33">
        <f t="shared" si="6"/>
        <v>0</v>
      </c>
      <c r="AM27" s="33">
        <f t="shared" si="8"/>
        <v>0</v>
      </c>
      <c r="AN27" s="34">
        <f t="shared" si="2"/>
        <v>0</v>
      </c>
      <c r="AO27" s="35">
        <f t="shared" si="7"/>
        <v>0</v>
      </c>
      <c r="AP27" s="34">
        <f t="shared" si="3"/>
        <v>0</v>
      </c>
      <c r="AQ27" s="36">
        <f t="shared" si="4"/>
        <v>0</v>
      </c>
      <c r="AR27" s="114"/>
    </row>
    <row r="28" spans="1:45" ht="28.5" customHeight="1" x14ac:dyDescent="0.15">
      <c r="A28" s="303" t="s">
        <v>176</v>
      </c>
      <c r="B28" s="303"/>
      <c r="C28" s="439"/>
      <c r="D28" s="439"/>
      <c r="E28" s="439"/>
      <c r="F28" s="439"/>
      <c r="G28" s="439"/>
      <c r="H28" s="439"/>
      <c r="I28" s="439"/>
      <c r="J28" s="439"/>
      <c r="K28" s="439"/>
      <c r="L28" s="439"/>
      <c r="M28" s="439"/>
      <c r="N28" s="439"/>
      <c r="O28" s="439"/>
      <c r="P28" s="439"/>
      <c r="Q28" s="439"/>
      <c r="R28" s="543"/>
      <c r="S28" s="543"/>
      <c r="T28" s="543"/>
      <c r="U28" s="543"/>
      <c r="V28" s="543"/>
      <c r="W28" s="543"/>
      <c r="X28" s="543"/>
      <c r="Y28" s="552">
        <f t="shared" si="5"/>
        <v>0</v>
      </c>
      <c r="Z28" s="552"/>
      <c r="AA28" s="552"/>
      <c r="AB28" s="552"/>
      <c r="AC28" s="552"/>
      <c r="AD28" s="552"/>
      <c r="AE28" s="552"/>
      <c r="AF28" s="552"/>
      <c r="AG28" s="552"/>
      <c r="AH28" s="552"/>
      <c r="AI28" s="114"/>
      <c r="AJ28" s="31">
        <f t="shared" si="0"/>
        <v>0</v>
      </c>
      <c r="AK28" s="32">
        <f t="shared" si="1"/>
        <v>0</v>
      </c>
      <c r="AL28" s="33">
        <f t="shared" si="6"/>
        <v>0</v>
      </c>
      <c r="AM28" s="33">
        <f t="shared" si="8"/>
        <v>0</v>
      </c>
      <c r="AN28" s="34">
        <f t="shared" si="2"/>
        <v>0</v>
      </c>
      <c r="AO28" s="35">
        <f t="shared" si="7"/>
        <v>0</v>
      </c>
      <c r="AP28" s="34">
        <f t="shared" si="3"/>
        <v>0</v>
      </c>
      <c r="AQ28" s="36">
        <f t="shared" si="4"/>
        <v>0</v>
      </c>
      <c r="AR28" s="114"/>
    </row>
    <row r="29" spans="1:45" ht="28.5" customHeight="1" x14ac:dyDescent="0.15">
      <c r="A29" s="303" t="s">
        <v>177</v>
      </c>
      <c r="B29" s="303"/>
      <c r="C29" s="439"/>
      <c r="D29" s="439"/>
      <c r="E29" s="439"/>
      <c r="F29" s="439"/>
      <c r="G29" s="439"/>
      <c r="H29" s="439"/>
      <c r="I29" s="439"/>
      <c r="J29" s="439"/>
      <c r="K29" s="439"/>
      <c r="L29" s="439"/>
      <c r="M29" s="439"/>
      <c r="N29" s="439"/>
      <c r="O29" s="439"/>
      <c r="P29" s="439"/>
      <c r="Q29" s="439"/>
      <c r="R29" s="543"/>
      <c r="S29" s="543"/>
      <c r="T29" s="543"/>
      <c r="U29" s="543"/>
      <c r="V29" s="543"/>
      <c r="W29" s="543"/>
      <c r="X29" s="543"/>
      <c r="Y29" s="552">
        <f t="shared" si="5"/>
        <v>0</v>
      </c>
      <c r="Z29" s="552"/>
      <c r="AA29" s="552"/>
      <c r="AB29" s="552"/>
      <c r="AC29" s="552"/>
      <c r="AD29" s="552"/>
      <c r="AE29" s="552"/>
      <c r="AF29" s="552"/>
      <c r="AG29" s="552"/>
      <c r="AH29" s="552"/>
      <c r="AI29" s="114"/>
      <c r="AJ29" s="31">
        <f t="shared" si="0"/>
        <v>0</v>
      </c>
      <c r="AK29" s="32">
        <f t="shared" si="1"/>
        <v>0</v>
      </c>
      <c r="AL29" s="33">
        <f t="shared" si="6"/>
        <v>0</v>
      </c>
      <c r="AM29" s="33">
        <f t="shared" si="8"/>
        <v>0</v>
      </c>
      <c r="AN29" s="34">
        <f t="shared" si="2"/>
        <v>0</v>
      </c>
      <c r="AO29" s="35">
        <f t="shared" si="7"/>
        <v>0</v>
      </c>
      <c r="AP29" s="34">
        <f t="shared" si="3"/>
        <v>0</v>
      </c>
      <c r="AQ29" s="36">
        <f t="shared" si="4"/>
        <v>0</v>
      </c>
      <c r="AR29" s="114"/>
      <c r="AS29" s="138"/>
    </row>
    <row r="30" spans="1:45" ht="28.5" customHeight="1" x14ac:dyDescent="0.15">
      <c r="A30" s="533" t="s">
        <v>186</v>
      </c>
      <c r="B30" s="538"/>
      <c r="C30" s="538"/>
      <c r="D30" s="538"/>
      <c r="E30" s="139" t="s">
        <v>187</v>
      </c>
      <c r="F30" s="538" t="str">
        <f>C14</f>
        <v>例）VISIT 1　達成時</v>
      </c>
      <c r="G30" s="538"/>
      <c r="H30" s="538"/>
      <c r="I30" s="538"/>
      <c r="J30" s="538"/>
      <c r="K30" s="538"/>
      <c r="L30" s="538"/>
      <c r="M30" s="538"/>
      <c r="N30" s="560" t="s">
        <v>188</v>
      </c>
      <c r="O30" s="560"/>
      <c r="P30" s="560"/>
      <c r="Q30" s="561"/>
      <c r="R30" s="564">
        <f>IF(AND(Y33="",AC30=""),"",Y33-AC30)</f>
        <v>0</v>
      </c>
      <c r="S30" s="564"/>
      <c r="T30" s="564"/>
      <c r="U30" s="564"/>
      <c r="V30" s="564"/>
      <c r="W30" s="564"/>
      <c r="X30" s="564"/>
      <c r="Y30" s="563" t="s">
        <v>178</v>
      </c>
      <c r="Z30" s="563"/>
      <c r="AA30" s="563"/>
      <c r="AB30" s="563"/>
      <c r="AC30" s="539">
        <f>IF(Y14="","",SUM(Y15:AH29)+Y14)</f>
        <v>200200</v>
      </c>
      <c r="AD30" s="540"/>
      <c r="AE30" s="540"/>
      <c r="AF30" s="540"/>
      <c r="AG30" s="112" t="str">
        <f>IF(Y33-AC30=0,"","+")</f>
        <v/>
      </c>
      <c r="AH30" s="115" t="str">
        <f>IF(Y33-AC30=0,"",Y33-AC30)</f>
        <v/>
      </c>
      <c r="AI30" s="116"/>
      <c r="AJ30" s="37"/>
      <c r="AK30" s="38"/>
      <c r="AL30" s="38">
        <f>INT($AL$10*R14)</f>
        <v>21450</v>
      </c>
      <c r="AM30" s="38">
        <f>INT($AM$10*R14)</f>
        <v>24750</v>
      </c>
      <c r="AN30" s="38"/>
      <c r="AO30" s="38"/>
      <c r="AP30" s="38"/>
      <c r="AQ30" s="38"/>
      <c r="AR30" s="116"/>
      <c r="AS30" s="138"/>
    </row>
    <row r="31" spans="1:45" ht="28.5" customHeight="1" x14ac:dyDescent="0.15">
      <c r="A31" s="558" t="s">
        <v>184</v>
      </c>
      <c r="B31" s="559"/>
      <c r="C31" s="559"/>
      <c r="D31" s="559"/>
      <c r="E31" s="559"/>
      <c r="F31" s="554" t="str">
        <f>C14</f>
        <v>例）VISIT 1　達成時</v>
      </c>
      <c r="G31" s="554"/>
      <c r="H31" s="554"/>
      <c r="I31" s="554"/>
      <c r="J31" s="554"/>
      <c r="K31" s="554"/>
      <c r="L31" s="554"/>
      <c r="M31" s="554"/>
      <c r="N31" s="555" t="s">
        <v>185</v>
      </c>
      <c r="O31" s="555"/>
      <c r="P31" s="555"/>
      <c r="Q31" s="556"/>
      <c r="R31" s="557">
        <f>IF(AND(Y14="",R30=""),"",Y14+R30)</f>
        <v>60060</v>
      </c>
      <c r="S31" s="557"/>
      <c r="T31" s="557"/>
      <c r="U31" s="557"/>
      <c r="V31" s="557"/>
      <c r="W31" s="557"/>
      <c r="X31" s="557"/>
      <c r="Y31" s="117"/>
      <c r="Z31" s="117"/>
      <c r="AA31" s="117"/>
      <c r="AB31" s="117"/>
      <c r="AC31" s="117"/>
      <c r="AD31" s="117"/>
      <c r="AE31" s="117"/>
      <c r="AF31" s="117"/>
      <c r="AG31" s="117"/>
      <c r="AH31" s="117"/>
      <c r="AI31" s="117"/>
      <c r="AJ31" s="39" t="s">
        <v>356</v>
      </c>
      <c r="AK31" s="40"/>
      <c r="AL31" s="41">
        <f>AL10-(SUM(AL15:AL30))</f>
        <v>0</v>
      </c>
      <c r="AM31" s="41">
        <f>AM10-(SUM(AM15:AM30))</f>
        <v>0</v>
      </c>
      <c r="AN31" s="42"/>
      <c r="AO31" s="42"/>
      <c r="AP31" s="42"/>
      <c r="AQ31" s="42"/>
      <c r="AR31" s="117"/>
      <c r="AS31" s="138"/>
    </row>
    <row r="32" spans="1:45" ht="14.45" customHeight="1" x14ac:dyDescent="0.15">
      <c r="A32" s="140"/>
      <c r="B32" s="140"/>
      <c r="C32" s="140"/>
      <c r="D32" s="140"/>
      <c r="E32" s="140"/>
      <c r="F32" s="140"/>
      <c r="G32" s="140"/>
      <c r="H32" s="140"/>
      <c r="I32" s="140"/>
      <c r="J32" s="140"/>
      <c r="K32" s="140"/>
      <c r="L32" s="140"/>
      <c r="M32" s="140"/>
      <c r="N32" s="140"/>
      <c r="O32" s="140"/>
      <c r="P32" s="140"/>
      <c r="Q32" s="140"/>
      <c r="R32" s="141"/>
      <c r="S32" s="141"/>
      <c r="T32" s="141"/>
      <c r="U32" s="141"/>
      <c r="V32" s="141"/>
      <c r="W32" s="141"/>
      <c r="X32" s="141"/>
      <c r="Y32" s="118"/>
      <c r="Z32" s="118"/>
      <c r="AA32" s="118"/>
      <c r="AB32" s="118"/>
      <c r="AC32" s="118"/>
      <c r="AD32" s="118"/>
      <c r="AE32" s="118"/>
      <c r="AF32" s="118"/>
      <c r="AG32" s="118"/>
      <c r="AH32" s="118"/>
      <c r="AI32" s="118"/>
      <c r="AJ32" s="118"/>
      <c r="AK32" s="118"/>
      <c r="AL32" s="118"/>
      <c r="AM32" s="118"/>
      <c r="AN32" s="118"/>
      <c r="AO32" s="118"/>
      <c r="AP32" s="118"/>
      <c r="AQ32" s="118"/>
      <c r="AR32" s="118"/>
    </row>
    <row r="33" spans="1:45" ht="28.5" customHeight="1" x14ac:dyDescent="0.15">
      <c r="A33" s="104"/>
      <c r="B33" s="104"/>
      <c r="C33" s="104"/>
      <c r="D33" s="104"/>
      <c r="E33" s="104"/>
      <c r="F33" s="104"/>
      <c r="K33" s="456" t="s">
        <v>148</v>
      </c>
      <c r="L33" s="456"/>
      <c r="M33" s="456"/>
      <c r="N33" s="456"/>
      <c r="O33" s="456"/>
      <c r="P33" s="456"/>
      <c r="Q33" s="456"/>
      <c r="R33" s="562">
        <f>SUM(R14:X29)</f>
        <v>1</v>
      </c>
      <c r="S33" s="562"/>
      <c r="T33" s="562"/>
      <c r="U33" s="562"/>
      <c r="V33" s="562"/>
      <c r="W33" s="562"/>
      <c r="X33" s="562"/>
      <c r="Y33" s="552">
        <f>YC書式512_医療機器・経費内訳書!$Y$34</f>
        <v>200200</v>
      </c>
      <c r="Z33" s="552"/>
      <c r="AA33" s="552"/>
      <c r="AB33" s="552"/>
      <c r="AC33" s="552"/>
      <c r="AD33" s="552"/>
      <c r="AE33" s="552"/>
      <c r="AF33" s="552"/>
      <c r="AG33" s="552"/>
      <c r="AH33" s="552"/>
      <c r="AI33" s="114"/>
      <c r="AJ33" s="114"/>
      <c r="AK33" s="114"/>
      <c r="AL33" s="114"/>
      <c r="AM33" s="114"/>
      <c r="AN33" s="114"/>
      <c r="AO33" s="114"/>
      <c r="AP33" s="114"/>
      <c r="AQ33" s="114"/>
      <c r="AR33" s="114"/>
      <c r="AS33" s="90"/>
    </row>
    <row r="34" spans="1:45" ht="12.95" customHeight="1" x14ac:dyDescent="0.15">
      <c r="A34" s="104"/>
      <c r="B34" s="104"/>
      <c r="C34" s="104"/>
      <c r="D34" s="104"/>
      <c r="E34" s="104"/>
      <c r="F34" s="104"/>
      <c r="K34" s="104"/>
      <c r="L34" s="104"/>
      <c r="M34" s="104"/>
      <c r="N34" s="104"/>
      <c r="O34" s="104"/>
      <c r="P34" s="104"/>
      <c r="Q34" s="104"/>
      <c r="R34" s="553" t="str">
        <f>IF(R33=1,"","合計が100%になるように入力してください")</f>
        <v/>
      </c>
      <c r="S34" s="553"/>
      <c r="T34" s="553"/>
      <c r="U34" s="553"/>
      <c r="V34" s="553"/>
      <c r="W34" s="553"/>
      <c r="X34" s="553"/>
      <c r="Y34" s="553"/>
      <c r="Z34" s="553"/>
      <c r="AA34" s="553"/>
      <c r="AB34" s="553"/>
      <c r="AC34" s="553"/>
      <c r="AD34" s="553"/>
      <c r="AE34" s="553"/>
      <c r="AF34" s="553"/>
      <c r="AG34" s="553"/>
      <c r="AH34" s="553"/>
      <c r="AI34" s="103"/>
      <c r="AJ34" s="103"/>
      <c r="AK34" s="103"/>
      <c r="AL34" s="103"/>
      <c r="AM34" s="103"/>
      <c r="AN34" s="103"/>
      <c r="AO34" s="103"/>
      <c r="AP34" s="103"/>
      <c r="AQ34" s="103"/>
      <c r="AR34" s="103"/>
    </row>
    <row r="35" spans="1:45" x14ac:dyDescent="0.15">
      <c r="A35" s="104"/>
      <c r="B35" s="104"/>
      <c r="C35" s="104"/>
      <c r="D35" s="104"/>
      <c r="E35" s="104"/>
      <c r="F35" s="104"/>
      <c r="K35" s="104"/>
      <c r="L35" s="104"/>
      <c r="M35" s="104"/>
      <c r="N35" s="104"/>
      <c r="O35" s="104"/>
      <c r="P35" s="104"/>
      <c r="Q35" s="104"/>
      <c r="R35" s="104"/>
      <c r="S35" s="104"/>
      <c r="T35" s="104"/>
      <c r="U35" s="104"/>
      <c r="V35" s="104"/>
      <c r="W35" s="104"/>
      <c r="X35" s="29"/>
      <c r="Y35" s="29"/>
      <c r="Z35" s="29"/>
      <c r="AA35" s="29"/>
      <c r="AE35" s="29"/>
      <c r="AF35" s="29"/>
      <c r="AG35" s="29"/>
      <c r="AH35" s="29"/>
      <c r="AI35" s="29"/>
      <c r="AJ35" s="29"/>
      <c r="AK35" s="29"/>
      <c r="AL35" s="29"/>
      <c r="AM35" s="29"/>
      <c r="AN35" s="29"/>
      <c r="AO35" s="29"/>
      <c r="AP35" s="29"/>
      <c r="AQ35" s="29"/>
      <c r="AR35" s="29"/>
    </row>
    <row r="36" spans="1:45" x14ac:dyDescent="0.15">
      <c r="A36" s="104"/>
      <c r="B36" s="104"/>
      <c r="C36" s="104"/>
      <c r="D36" s="104"/>
      <c r="E36" s="104"/>
      <c r="F36" s="104"/>
      <c r="K36" s="104"/>
      <c r="L36" s="104"/>
      <c r="M36" s="104"/>
      <c r="N36" s="104"/>
      <c r="O36" s="104"/>
      <c r="P36" s="104"/>
      <c r="Q36" s="104"/>
      <c r="R36" s="104"/>
      <c r="S36" s="104"/>
      <c r="T36" s="104"/>
      <c r="U36" s="104"/>
      <c r="V36" s="104"/>
      <c r="W36" s="104"/>
      <c r="X36" s="29"/>
      <c r="Y36" s="29"/>
      <c r="Z36" s="29"/>
      <c r="AA36" s="29"/>
      <c r="AE36" s="29"/>
      <c r="AF36" s="29"/>
      <c r="AG36" s="29"/>
      <c r="AH36" s="29"/>
      <c r="AI36" s="29"/>
      <c r="AJ36" s="29"/>
      <c r="AK36" s="29"/>
      <c r="AL36" s="29"/>
      <c r="AM36" s="29"/>
      <c r="AN36" s="29"/>
      <c r="AO36" s="29"/>
      <c r="AP36" s="29"/>
      <c r="AQ36" s="29"/>
      <c r="AR36" s="29"/>
    </row>
    <row r="37" spans="1:45" x14ac:dyDescent="0.15">
      <c r="A37" s="104"/>
      <c r="B37" s="104"/>
      <c r="C37" s="104"/>
      <c r="D37" s="104"/>
      <c r="E37" s="104"/>
      <c r="F37" s="104"/>
      <c r="K37" s="104"/>
      <c r="L37" s="104"/>
      <c r="M37" s="104"/>
      <c r="N37" s="104"/>
      <c r="O37" s="104"/>
      <c r="P37" s="104"/>
      <c r="Q37" s="104"/>
      <c r="R37" s="104"/>
      <c r="S37" s="104"/>
      <c r="T37" s="104"/>
      <c r="U37" s="104"/>
      <c r="V37" s="104"/>
      <c r="W37" s="104"/>
      <c r="X37" s="29"/>
      <c r="Y37" s="29"/>
      <c r="Z37" s="29"/>
      <c r="AA37" s="29"/>
      <c r="AE37" s="29"/>
      <c r="AF37" s="29"/>
      <c r="AG37" s="29"/>
      <c r="AH37" s="29"/>
      <c r="AI37" s="29"/>
      <c r="AJ37" s="29"/>
      <c r="AK37" s="29"/>
      <c r="AL37" s="29"/>
      <c r="AM37" s="29"/>
      <c r="AN37" s="29"/>
      <c r="AO37" s="29"/>
      <c r="AP37" s="29"/>
      <c r="AQ37" s="29"/>
      <c r="AR37" s="29"/>
    </row>
    <row r="38" spans="1:45" x14ac:dyDescent="0.15">
      <c r="A38" s="104"/>
      <c r="B38" s="104"/>
      <c r="C38" s="104"/>
      <c r="D38" s="104"/>
      <c r="E38" s="104"/>
      <c r="F38" s="104"/>
      <c r="K38" s="104"/>
      <c r="L38" s="104"/>
      <c r="M38" s="104"/>
      <c r="N38" s="104"/>
      <c r="O38" s="104"/>
      <c r="P38" s="104"/>
      <c r="Q38" s="104"/>
      <c r="R38" s="104"/>
      <c r="S38" s="104"/>
      <c r="T38" s="104"/>
      <c r="U38" s="104"/>
      <c r="V38" s="104"/>
      <c r="W38" s="104"/>
      <c r="X38" s="29"/>
      <c r="Y38" s="29"/>
      <c r="Z38" s="29"/>
      <c r="AA38" s="29"/>
      <c r="AE38" s="29"/>
      <c r="AF38" s="29"/>
      <c r="AG38" s="29"/>
      <c r="AH38" s="29"/>
      <c r="AI38" s="29"/>
      <c r="AJ38" s="29"/>
      <c r="AK38" s="29"/>
      <c r="AL38" s="29"/>
      <c r="AM38" s="29"/>
      <c r="AN38" s="29"/>
      <c r="AO38" s="29"/>
      <c r="AP38" s="29"/>
      <c r="AQ38" s="29"/>
      <c r="AR38" s="29"/>
    </row>
    <row r="39" spans="1:45" x14ac:dyDescent="0.15">
      <c r="A39" s="104"/>
      <c r="B39" s="104"/>
      <c r="C39" s="104"/>
      <c r="D39" s="104"/>
      <c r="E39" s="104"/>
      <c r="F39" s="104"/>
      <c r="K39" s="104"/>
      <c r="L39" s="104"/>
      <c r="M39" s="104"/>
      <c r="N39" s="104"/>
      <c r="O39" s="104"/>
      <c r="P39" s="104"/>
      <c r="Q39" s="104"/>
      <c r="R39" s="104"/>
      <c r="S39" s="104"/>
      <c r="T39" s="104"/>
      <c r="U39" s="104"/>
      <c r="V39" s="104"/>
      <c r="W39" s="104"/>
      <c r="X39" s="29"/>
      <c r="Y39" s="29"/>
      <c r="Z39" s="29"/>
      <c r="AA39" s="29"/>
      <c r="AE39" s="29"/>
      <c r="AF39" s="29"/>
      <c r="AG39" s="29"/>
      <c r="AH39" s="29"/>
      <c r="AI39" s="29"/>
      <c r="AJ39" s="29"/>
      <c r="AK39" s="29"/>
      <c r="AL39" s="29"/>
      <c r="AM39" s="29"/>
      <c r="AN39" s="29"/>
      <c r="AO39" s="29"/>
      <c r="AP39" s="29"/>
      <c r="AQ39" s="29"/>
      <c r="AR39" s="29"/>
    </row>
    <row r="40" spans="1:45" x14ac:dyDescent="0.15">
      <c r="A40" s="104"/>
      <c r="B40" s="104"/>
      <c r="C40" s="104"/>
      <c r="D40" s="104"/>
      <c r="E40" s="104"/>
      <c r="F40" s="104"/>
      <c r="K40" s="104"/>
      <c r="L40" s="104"/>
      <c r="M40" s="104"/>
      <c r="N40" s="104"/>
      <c r="O40" s="104"/>
      <c r="P40" s="104"/>
      <c r="Q40" s="104"/>
      <c r="R40" s="104"/>
      <c r="S40" s="104"/>
      <c r="T40" s="104"/>
      <c r="U40" s="104"/>
      <c r="V40" s="104"/>
      <c r="W40" s="104"/>
      <c r="X40" s="29"/>
      <c r="Y40" s="29"/>
      <c r="Z40" s="29"/>
      <c r="AA40" s="29"/>
      <c r="AE40" s="29"/>
      <c r="AF40" s="29"/>
      <c r="AG40" s="29"/>
      <c r="AH40" s="29"/>
      <c r="AI40" s="29"/>
      <c r="AJ40" s="29"/>
      <c r="AK40" s="29"/>
      <c r="AL40" s="29"/>
      <c r="AM40" s="29"/>
      <c r="AN40" s="29"/>
      <c r="AO40" s="29"/>
      <c r="AP40" s="29"/>
      <c r="AQ40" s="29"/>
      <c r="AR40" s="29"/>
    </row>
    <row r="41" spans="1:45" x14ac:dyDescent="0.15">
      <c r="A41" s="104"/>
      <c r="B41" s="104"/>
      <c r="C41" s="104"/>
      <c r="D41" s="104"/>
      <c r="E41" s="104"/>
      <c r="F41" s="104"/>
      <c r="K41" s="104"/>
      <c r="L41" s="104"/>
      <c r="M41" s="104"/>
      <c r="N41" s="104"/>
      <c r="O41" s="104"/>
      <c r="P41" s="104"/>
      <c r="Q41" s="104"/>
      <c r="R41" s="104"/>
      <c r="S41" s="104"/>
      <c r="T41" s="104"/>
      <c r="U41" s="104"/>
      <c r="V41" s="104"/>
      <c r="W41" s="104"/>
      <c r="X41" s="29"/>
      <c r="Y41" s="29"/>
      <c r="Z41" s="29"/>
      <c r="AA41" s="29"/>
      <c r="AE41" s="29"/>
      <c r="AF41" s="29"/>
      <c r="AG41" s="29"/>
      <c r="AH41" s="29"/>
      <c r="AI41" s="29"/>
      <c r="AJ41" s="29"/>
      <c r="AK41" s="29"/>
      <c r="AL41" s="29"/>
      <c r="AM41" s="29"/>
      <c r="AN41" s="29"/>
      <c r="AO41" s="29"/>
      <c r="AP41" s="29"/>
      <c r="AQ41" s="29"/>
      <c r="AR41" s="29"/>
    </row>
    <row r="42" spans="1:45" x14ac:dyDescent="0.15">
      <c r="A42" s="104"/>
      <c r="B42" s="104"/>
      <c r="C42" s="104"/>
      <c r="D42" s="104"/>
      <c r="E42" s="104"/>
      <c r="F42" s="104"/>
      <c r="K42" s="104"/>
      <c r="L42" s="104"/>
      <c r="M42" s="104"/>
      <c r="N42" s="104"/>
      <c r="O42" s="104"/>
      <c r="P42" s="104"/>
      <c r="Q42" s="104"/>
      <c r="R42" s="104"/>
      <c r="S42" s="104"/>
      <c r="T42" s="104"/>
      <c r="U42" s="104"/>
      <c r="V42" s="104"/>
      <c r="W42" s="104"/>
      <c r="X42" s="29"/>
      <c r="Y42" s="29"/>
      <c r="Z42" s="29"/>
      <c r="AA42" s="29"/>
      <c r="AE42" s="29"/>
      <c r="AF42" s="29"/>
      <c r="AG42" s="29"/>
      <c r="AH42" s="29"/>
      <c r="AI42" s="29"/>
      <c r="AJ42" s="29"/>
      <c r="AK42" s="29"/>
      <c r="AL42" s="29"/>
      <c r="AM42" s="29"/>
      <c r="AN42" s="29"/>
      <c r="AO42" s="29"/>
      <c r="AP42" s="29"/>
      <c r="AQ42" s="29"/>
      <c r="AR42" s="29"/>
    </row>
    <row r="43" spans="1:45" x14ac:dyDescent="0.15">
      <c r="A43" s="104"/>
      <c r="B43" s="104"/>
      <c r="C43" s="104"/>
      <c r="D43" s="104"/>
      <c r="E43" s="104"/>
      <c r="F43" s="104"/>
      <c r="K43" s="104"/>
      <c r="L43" s="104"/>
      <c r="M43" s="104"/>
      <c r="N43" s="104"/>
      <c r="O43" s="104"/>
      <c r="P43" s="104"/>
      <c r="Q43" s="104"/>
      <c r="R43" s="104"/>
      <c r="S43" s="104"/>
      <c r="T43" s="104"/>
      <c r="U43" s="104"/>
      <c r="V43" s="104"/>
      <c r="W43" s="104"/>
      <c r="X43" s="29"/>
      <c r="Y43" s="29"/>
      <c r="Z43" s="29"/>
      <c r="AA43" s="29"/>
      <c r="AE43" s="29"/>
      <c r="AF43" s="29"/>
      <c r="AG43" s="29"/>
      <c r="AH43" s="29"/>
      <c r="AI43" s="29"/>
      <c r="AJ43" s="29"/>
      <c r="AK43" s="29"/>
      <c r="AL43" s="29"/>
      <c r="AM43" s="29"/>
      <c r="AN43" s="29"/>
      <c r="AO43" s="29"/>
      <c r="AP43" s="29"/>
      <c r="AQ43" s="29"/>
      <c r="AR43" s="29"/>
    </row>
    <row r="44" spans="1:45" x14ac:dyDescent="0.15">
      <c r="A44" s="104"/>
      <c r="B44" s="104"/>
      <c r="C44" s="104"/>
      <c r="D44" s="104"/>
      <c r="E44" s="104"/>
      <c r="F44" s="104"/>
      <c r="K44" s="104"/>
      <c r="L44" s="104"/>
      <c r="M44" s="104"/>
      <c r="N44" s="104"/>
      <c r="O44" s="104"/>
      <c r="P44" s="104"/>
      <c r="Q44" s="104"/>
      <c r="R44" s="104"/>
      <c r="S44" s="104"/>
      <c r="T44" s="104"/>
      <c r="U44" s="104"/>
      <c r="V44" s="104"/>
      <c r="W44" s="104"/>
      <c r="X44" s="29"/>
      <c r="Y44" s="29"/>
      <c r="Z44" s="29"/>
      <c r="AA44" s="29"/>
      <c r="AE44" s="29"/>
      <c r="AF44" s="29"/>
      <c r="AG44" s="29"/>
      <c r="AH44" s="29"/>
      <c r="AI44" s="29"/>
      <c r="AJ44" s="29"/>
      <c r="AK44" s="29"/>
      <c r="AL44" s="29"/>
      <c r="AM44" s="29"/>
      <c r="AN44" s="29"/>
      <c r="AO44" s="29"/>
      <c r="AP44" s="29"/>
      <c r="AQ44" s="29"/>
      <c r="AR44" s="29"/>
    </row>
    <row r="45" spans="1:45" x14ac:dyDescent="0.15">
      <c r="A45" s="104"/>
      <c r="B45" s="104"/>
      <c r="C45" s="104"/>
      <c r="D45" s="104"/>
      <c r="E45" s="104"/>
      <c r="F45" s="104"/>
      <c r="K45" s="104"/>
      <c r="L45" s="104"/>
      <c r="M45" s="104"/>
      <c r="N45" s="104"/>
      <c r="O45" s="104"/>
      <c r="P45" s="104"/>
      <c r="Q45" s="104"/>
      <c r="R45" s="104"/>
      <c r="S45" s="104"/>
      <c r="T45" s="104"/>
      <c r="U45" s="104"/>
      <c r="V45" s="104"/>
      <c r="W45" s="104"/>
      <c r="X45" s="29"/>
      <c r="Y45" s="29"/>
      <c r="Z45" s="29"/>
      <c r="AA45" s="29"/>
      <c r="AE45" s="29"/>
      <c r="AF45" s="29"/>
      <c r="AG45" s="29"/>
      <c r="AH45" s="29"/>
      <c r="AI45" s="29"/>
      <c r="AJ45" s="29"/>
      <c r="AK45" s="29"/>
      <c r="AL45" s="29"/>
      <c r="AM45" s="29"/>
      <c r="AN45" s="29"/>
      <c r="AO45" s="29"/>
      <c r="AP45" s="29"/>
      <c r="AQ45" s="29"/>
      <c r="AR45" s="29"/>
    </row>
    <row r="46" spans="1:45" x14ac:dyDescent="0.15">
      <c r="A46" s="104"/>
      <c r="B46" s="104"/>
      <c r="C46" s="104"/>
      <c r="D46" s="104"/>
      <c r="E46" s="104"/>
      <c r="F46" s="104"/>
      <c r="K46" s="104"/>
      <c r="L46" s="104"/>
      <c r="M46" s="104"/>
      <c r="N46" s="104"/>
      <c r="O46" s="104"/>
      <c r="P46" s="104"/>
      <c r="Q46" s="104"/>
      <c r="R46" s="104"/>
      <c r="S46" s="104"/>
      <c r="T46" s="104"/>
      <c r="U46" s="104"/>
      <c r="V46" s="104"/>
      <c r="W46" s="104"/>
      <c r="X46" s="29"/>
      <c r="Y46" s="29"/>
      <c r="Z46" s="29"/>
      <c r="AA46" s="29"/>
      <c r="AE46" s="29"/>
      <c r="AF46" s="29"/>
      <c r="AG46" s="29"/>
      <c r="AH46" s="29"/>
      <c r="AI46" s="29"/>
      <c r="AJ46" s="29"/>
      <c r="AK46" s="29"/>
      <c r="AL46" s="29"/>
      <c r="AM46" s="29"/>
      <c r="AN46" s="29"/>
      <c r="AO46" s="29"/>
      <c r="AP46" s="29"/>
      <c r="AQ46" s="29"/>
      <c r="AR46" s="29"/>
    </row>
    <row r="47" spans="1:45" x14ac:dyDescent="0.15">
      <c r="A47" s="104"/>
      <c r="B47" s="104"/>
      <c r="C47" s="104"/>
      <c r="D47" s="104"/>
      <c r="E47" s="104"/>
      <c r="F47" s="104"/>
      <c r="K47" s="104"/>
      <c r="L47" s="104"/>
      <c r="M47" s="104"/>
      <c r="N47" s="104"/>
      <c r="O47" s="104"/>
      <c r="P47" s="104"/>
      <c r="Q47" s="104"/>
      <c r="R47" s="104"/>
      <c r="S47" s="104"/>
      <c r="T47" s="104"/>
      <c r="U47" s="104"/>
      <c r="V47" s="104"/>
      <c r="W47" s="104"/>
      <c r="X47" s="29"/>
      <c r="Y47" s="29"/>
      <c r="Z47" s="29"/>
      <c r="AA47" s="29"/>
      <c r="AE47" s="29"/>
      <c r="AF47" s="29"/>
      <c r="AG47" s="29"/>
      <c r="AH47" s="29"/>
      <c r="AI47" s="29"/>
      <c r="AJ47" s="29"/>
      <c r="AK47" s="29"/>
      <c r="AL47" s="29"/>
      <c r="AM47" s="29"/>
      <c r="AN47" s="29"/>
      <c r="AO47" s="29"/>
      <c r="AP47" s="29"/>
      <c r="AQ47" s="29"/>
      <c r="AR47" s="29"/>
    </row>
    <row r="48" spans="1:45" x14ac:dyDescent="0.15">
      <c r="A48" s="104"/>
      <c r="B48" s="104"/>
      <c r="C48" s="104"/>
      <c r="D48" s="104"/>
      <c r="E48" s="104"/>
      <c r="F48" s="104"/>
      <c r="K48" s="104"/>
      <c r="L48" s="104"/>
      <c r="M48" s="104"/>
      <c r="N48" s="104"/>
      <c r="O48" s="104"/>
      <c r="P48" s="104"/>
      <c r="Q48" s="104"/>
      <c r="R48" s="104"/>
      <c r="S48" s="104"/>
      <c r="T48" s="104"/>
      <c r="U48" s="104"/>
      <c r="V48" s="104"/>
      <c r="W48" s="104"/>
      <c r="X48" s="29"/>
      <c r="Y48" s="29"/>
      <c r="Z48" s="29"/>
      <c r="AA48" s="29"/>
      <c r="AE48" s="29"/>
      <c r="AF48" s="29"/>
      <c r="AG48" s="29"/>
      <c r="AH48" s="29"/>
      <c r="AI48" s="29"/>
      <c r="AJ48" s="29"/>
      <c r="AK48" s="29"/>
      <c r="AL48" s="29"/>
      <c r="AM48" s="29"/>
      <c r="AN48" s="29"/>
      <c r="AO48" s="29"/>
      <c r="AP48" s="29"/>
      <c r="AQ48" s="29"/>
      <c r="AR48" s="29"/>
    </row>
    <row r="49" spans="1:44" x14ac:dyDescent="0.15">
      <c r="A49" s="104"/>
      <c r="B49" s="104"/>
      <c r="C49" s="104"/>
      <c r="D49" s="104"/>
      <c r="E49" s="104"/>
      <c r="F49" s="104"/>
      <c r="K49" s="104"/>
      <c r="L49" s="104"/>
      <c r="M49" s="104"/>
      <c r="N49" s="104"/>
      <c r="O49" s="104"/>
      <c r="P49" s="104"/>
      <c r="Q49" s="104"/>
      <c r="R49" s="104"/>
      <c r="S49" s="104"/>
      <c r="T49" s="104"/>
      <c r="U49" s="104"/>
      <c r="V49" s="104"/>
      <c r="W49" s="104"/>
      <c r="X49" s="29"/>
      <c r="Y49" s="29"/>
      <c r="Z49" s="29"/>
      <c r="AA49" s="29"/>
      <c r="AE49" s="29"/>
      <c r="AF49" s="29"/>
      <c r="AG49" s="29"/>
      <c r="AH49" s="29"/>
      <c r="AI49" s="29"/>
      <c r="AJ49" s="29"/>
      <c r="AK49" s="29"/>
      <c r="AL49" s="29"/>
      <c r="AM49" s="29"/>
      <c r="AN49" s="29"/>
      <c r="AO49" s="29"/>
      <c r="AP49" s="29"/>
      <c r="AQ49" s="29"/>
      <c r="AR49" s="29"/>
    </row>
    <row r="50" spans="1:44" x14ac:dyDescent="0.15">
      <c r="A50" s="104"/>
      <c r="B50" s="104"/>
      <c r="C50" s="104"/>
      <c r="D50" s="104"/>
      <c r="E50" s="104"/>
      <c r="F50" s="104"/>
      <c r="K50" s="104"/>
      <c r="L50" s="104"/>
      <c r="M50" s="104"/>
      <c r="N50" s="104"/>
      <c r="O50" s="104"/>
      <c r="P50" s="104"/>
      <c r="Q50" s="104"/>
      <c r="R50" s="104"/>
      <c r="S50" s="104"/>
      <c r="T50" s="104"/>
      <c r="U50" s="104"/>
      <c r="V50" s="104"/>
      <c r="W50" s="104"/>
      <c r="X50" s="29"/>
      <c r="Y50" s="29"/>
      <c r="Z50" s="29"/>
      <c r="AA50" s="29"/>
      <c r="AE50" s="29"/>
      <c r="AF50" s="29"/>
      <c r="AG50" s="29"/>
      <c r="AH50" s="29"/>
      <c r="AI50" s="29"/>
      <c r="AJ50" s="29"/>
      <c r="AK50" s="29"/>
      <c r="AL50" s="29"/>
      <c r="AM50" s="29"/>
      <c r="AN50" s="29"/>
      <c r="AO50" s="29"/>
      <c r="AP50" s="29"/>
      <c r="AQ50" s="29"/>
      <c r="AR50" s="29"/>
    </row>
    <row r="51" spans="1:44" x14ac:dyDescent="0.15">
      <c r="A51" s="104"/>
      <c r="B51" s="104"/>
      <c r="C51" s="104"/>
      <c r="D51" s="104"/>
      <c r="E51" s="104"/>
      <c r="F51" s="104"/>
      <c r="K51" s="104"/>
      <c r="L51" s="104"/>
      <c r="M51" s="104"/>
      <c r="N51" s="104"/>
      <c r="O51" s="104"/>
      <c r="P51" s="104"/>
      <c r="Q51" s="104"/>
      <c r="R51" s="104"/>
      <c r="S51" s="104"/>
      <c r="T51" s="104"/>
      <c r="U51" s="104"/>
      <c r="V51" s="104"/>
      <c r="W51" s="104"/>
      <c r="X51" s="29"/>
      <c r="Y51" s="29"/>
      <c r="Z51" s="29"/>
      <c r="AA51" s="29"/>
      <c r="AE51" s="29"/>
      <c r="AF51" s="29"/>
      <c r="AG51" s="29"/>
      <c r="AH51" s="29"/>
      <c r="AI51" s="29"/>
      <c r="AJ51" s="29"/>
      <c r="AK51" s="29"/>
      <c r="AL51" s="29"/>
      <c r="AM51" s="29"/>
      <c r="AN51" s="29"/>
      <c r="AO51" s="29"/>
      <c r="AP51" s="29"/>
      <c r="AQ51" s="29"/>
      <c r="AR51" s="29"/>
    </row>
    <row r="52" spans="1:44" x14ac:dyDescent="0.15">
      <c r="A52" s="104"/>
      <c r="B52" s="104"/>
      <c r="C52" s="104"/>
      <c r="D52" s="104"/>
      <c r="E52" s="104"/>
      <c r="F52" s="104"/>
      <c r="K52" s="104"/>
      <c r="L52" s="104"/>
      <c r="M52" s="104"/>
      <c r="N52" s="104"/>
      <c r="O52" s="104"/>
      <c r="P52" s="104"/>
      <c r="Q52" s="104"/>
      <c r="R52" s="104"/>
      <c r="S52" s="104"/>
      <c r="T52" s="104"/>
      <c r="U52" s="104"/>
      <c r="V52" s="104"/>
      <c r="W52" s="104"/>
      <c r="X52" s="29"/>
      <c r="Y52" s="29"/>
      <c r="Z52" s="29"/>
      <c r="AA52" s="29"/>
      <c r="AE52" s="29"/>
      <c r="AF52" s="29"/>
      <c r="AG52" s="29"/>
      <c r="AH52" s="29"/>
      <c r="AI52" s="29"/>
      <c r="AJ52" s="29"/>
      <c r="AK52" s="29"/>
      <c r="AL52" s="29"/>
      <c r="AM52" s="29"/>
      <c r="AN52" s="29"/>
      <c r="AO52" s="29"/>
      <c r="AP52" s="29"/>
      <c r="AQ52" s="29"/>
      <c r="AR52" s="29"/>
    </row>
    <row r="53" spans="1:44" x14ac:dyDescent="0.15">
      <c r="A53" s="104"/>
      <c r="B53" s="104"/>
      <c r="C53" s="104"/>
      <c r="D53" s="104"/>
      <c r="E53" s="104"/>
      <c r="F53" s="104"/>
      <c r="K53" s="104"/>
      <c r="L53" s="104"/>
      <c r="M53" s="104"/>
      <c r="N53" s="104"/>
      <c r="O53" s="104"/>
      <c r="P53" s="104"/>
      <c r="Q53" s="104"/>
      <c r="R53" s="104"/>
      <c r="S53" s="104"/>
      <c r="T53" s="104"/>
      <c r="U53" s="104"/>
      <c r="V53" s="104"/>
      <c r="W53" s="104"/>
      <c r="X53" s="29"/>
      <c r="Y53" s="29"/>
      <c r="Z53" s="29"/>
      <c r="AA53" s="29"/>
      <c r="AE53" s="29"/>
      <c r="AF53" s="29"/>
      <c r="AG53" s="29"/>
      <c r="AH53" s="29"/>
      <c r="AI53" s="29"/>
      <c r="AJ53" s="29"/>
      <c r="AK53" s="29"/>
      <c r="AL53" s="29"/>
      <c r="AM53" s="29"/>
      <c r="AN53" s="29"/>
      <c r="AO53" s="29"/>
      <c r="AP53" s="29"/>
      <c r="AQ53" s="29"/>
      <c r="AR53" s="29"/>
    </row>
    <row r="54" spans="1:44" x14ac:dyDescent="0.15">
      <c r="A54" s="104"/>
      <c r="B54" s="104"/>
      <c r="C54" s="104"/>
      <c r="D54" s="104"/>
      <c r="E54" s="104"/>
      <c r="F54" s="104"/>
      <c r="K54" s="104"/>
      <c r="L54" s="104"/>
      <c r="M54" s="104"/>
      <c r="N54" s="104"/>
      <c r="O54" s="104"/>
      <c r="P54" s="104"/>
      <c r="Q54" s="104"/>
      <c r="R54" s="104"/>
      <c r="S54" s="104"/>
      <c r="T54" s="104"/>
      <c r="U54" s="104"/>
      <c r="V54" s="104"/>
      <c r="W54" s="104"/>
      <c r="X54" s="29"/>
      <c r="Y54" s="29"/>
      <c r="Z54" s="29"/>
      <c r="AA54" s="29"/>
      <c r="AE54" s="29"/>
      <c r="AF54" s="29"/>
      <c r="AG54" s="29"/>
      <c r="AH54" s="29"/>
      <c r="AI54" s="29"/>
      <c r="AJ54" s="29"/>
      <c r="AK54" s="29"/>
      <c r="AL54" s="29"/>
      <c r="AM54" s="29"/>
      <c r="AN54" s="29"/>
      <c r="AO54" s="29"/>
      <c r="AP54" s="29"/>
      <c r="AQ54" s="29"/>
      <c r="AR54" s="29"/>
    </row>
    <row r="55" spans="1:44" x14ac:dyDescent="0.15">
      <c r="A55" s="104"/>
      <c r="B55" s="104"/>
      <c r="C55" s="104"/>
      <c r="D55" s="104"/>
      <c r="E55" s="104"/>
      <c r="F55" s="104"/>
      <c r="K55" s="104"/>
      <c r="L55" s="104"/>
      <c r="M55" s="104"/>
      <c r="N55" s="104"/>
      <c r="O55" s="104"/>
      <c r="P55" s="104"/>
      <c r="Q55" s="104"/>
      <c r="R55" s="104"/>
      <c r="S55" s="104"/>
      <c r="T55" s="104"/>
      <c r="U55" s="104"/>
      <c r="V55" s="104"/>
      <c r="W55" s="104"/>
      <c r="X55" s="29"/>
      <c r="Y55" s="29"/>
      <c r="Z55" s="29"/>
      <c r="AA55" s="29"/>
      <c r="AE55" s="29"/>
      <c r="AF55" s="29"/>
      <c r="AG55" s="29"/>
      <c r="AH55" s="29"/>
      <c r="AI55" s="29"/>
      <c r="AJ55" s="29"/>
      <c r="AK55" s="29"/>
      <c r="AL55" s="29"/>
      <c r="AM55" s="29"/>
      <c r="AN55" s="29"/>
      <c r="AO55" s="29"/>
      <c r="AP55" s="29"/>
      <c r="AQ55" s="29"/>
      <c r="AR55" s="29"/>
    </row>
    <row r="56" spans="1:44" x14ac:dyDescent="0.15">
      <c r="A56" s="104"/>
      <c r="B56" s="104"/>
      <c r="C56" s="104"/>
      <c r="D56" s="104"/>
      <c r="E56" s="104"/>
      <c r="F56" s="104"/>
      <c r="K56" s="104"/>
      <c r="L56" s="104"/>
      <c r="M56" s="104"/>
      <c r="N56" s="104"/>
      <c r="O56" s="104"/>
      <c r="P56" s="104"/>
      <c r="Q56" s="104"/>
      <c r="R56" s="104"/>
      <c r="S56" s="104"/>
      <c r="T56" s="104"/>
      <c r="U56" s="104"/>
      <c r="V56" s="104"/>
      <c r="W56" s="104"/>
      <c r="X56" s="29"/>
      <c r="Y56" s="29"/>
      <c r="Z56" s="29"/>
      <c r="AA56" s="29"/>
      <c r="AE56" s="29"/>
      <c r="AF56" s="29"/>
      <c r="AG56" s="29"/>
      <c r="AH56" s="29"/>
      <c r="AI56" s="29"/>
      <c r="AJ56" s="29"/>
      <c r="AK56" s="29"/>
      <c r="AL56" s="29"/>
      <c r="AM56" s="29"/>
      <c r="AN56" s="29"/>
      <c r="AO56" s="29"/>
      <c r="AP56" s="29"/>
      <c r="AQ56" s="29"/>
      <c r="AR56" s="29"/>
    </row>
    <row r="57" spans="1:44" x14ac:dyDescent="0.15">
      <c r="A57" s="104"/>
      <c r="B57" s="104"/>
      <c r="C57" s="104"/>
      <c r="D57" s="104"/>
      <c r="E57" s="104"/>
      <c r="F57" s="104"/>
      <c r="K57" s="104"/>
      <c r="L57" s="104"/>
      <c r="M57" s="104"/>
      <c r="N57" s="104"/>
      <c r="O57" s="104"/>
      <c r="P57" s="104"/>
      <c r="Q57" s="104"/>
      <c r="R57" s="104"/>
      <c r="S57" s="104"/>
      <c r="T57" s="104"/>
      <c r="U57" s="104"/>
      <c r="V57" s="104"/>
      <c r="W57" s="104"/>
      <c r="X57" s="29"/>
      <c r="Y57" s="29"/>
      <c r="Z57" s="29"/>
      <c r="AA57" s="29"/>
      <c r="AE57" s="29"/>
      <c r="AF57" s="29"/>
      <c r="AG57" s="29"/>
      <c r="AH57" s="29"/>
      <c r="AI57" s="29"/>
      <c r="AJ57" s="29"/>
      <c r="AK57" s="29"/>
      <c r="AL57" s="29"/>
      <c r="AM57" s="29"/>
      <c r="AN57" s="29"/>
      <c r="AO57" s="29"/>
      <c r="AP57" s="29"/>
      <c r="AQ57" s="29"/>
      <c r="AR57" s="29"/>
    </row>
    <row r="58" spans="1:44" x14ac:dyDescent="0.15">
      <c r="A58" s="104"/>
      <c r="B58" s="104"/>
      <c r="C58" s="104"/>
      <c r="D58" s="104"/>
      <c r="E58" s="104"/>
      <c r="F58" s="104"/>
      <c r="K58" s="104"/>
      <c r="L58" s="104"/>
      <c r="M58" s="104"/>
      <c r="N58" s="104"/>
      <c r="O58" s="104"/>
      <c r="P58" s="104"/>
      <c r="Q58" s="104"/>
      <c r="R58" s="104"/>
      <c r="S58" s="104"/>
      <c r="T58" s="104"/>
      <c r="U58" s="104"/>
      <c r="V58" s="104"/>
      <c r="W58" s="104"/>
      <c r="X58" s="29"/>
      <c r="Y58" s="29"/>
      <c r="Z58" s="29"/>
      <c r="AA58" s="29"/>
      <c r="AE58" s="29"/>
      <c r="AF58" s="29"/>
      <c r="AG58" s="29"/>
      <c r="AH58" s="29"/>
      <c r="AI58" s="29"/>
      <c r="AJ58" s="29"/>
      <c r="AK58" s="29"/>
      <c r="AL58" s="29"/>
      <c r="AM58" s="29"/>
      <c r="AN58" s="29"/>
      <c r="AO58" s="29"/>
      <c r="AP58" s="29"/>
      <c r="AQ58" s="29"/>
      <c r="AR58" s="29"/>
    </row>
    <row r="59" spans="1:44" x14ac:dyDescent="0.15">
      <c r="AB59" s="104"/>
      <c r="AC59" s="104"/>
      <c r="AD59" s="104"/>
    </row>
    <row r="60" spans="1:44" x14ac:dyDescent="0.15">
      <c r="AB60" s="104"/>
      <c r="AC60" s="104"/>
      <c r="AD60" s="104"/>
    </row>
    <row r="61" spans="1:44" ht="13.35" customHeight="1" x14ac:dyDescent="0.15">
      <c r="B61" s="104"/>
      <c r="C61" s="104"/>
      <c r="D61" s="104"/>
      <c r="E61" s="104"/>
      <c r="F61" s="142"/>
      <c r="U61" s="339"/>
      <c r="V61" s="339"/>
      <c r="W61" s="339"/>
      <c r="X61" s="339"/>
      <c r="Y61" s="339"/>
      <c r="Z61" s="339"/>
      <c r="AA61" s="339"/>
      <c r="AB61" s="339"/>
      <c r="AC61" s="339"/>
      <c r="AD61" s="339"/>
    </row>
    <row r="62" spans="1:44" x14ac:dyDescent="0.15">
      <c r="B62" s="104"/>
      <c r="C62" s="104"/>
      <c r="D62" s="104"/>
      <c r="E62" s="104"/>
      <c r="U62" s="339"/>
      <c r="V62" s="339"/>
      <c r="W62" s="339"/>
      <c r="X62" s="339"/>
      <c r="Y62" s="339"/>
      <c r="Z62" s="339"/>
      <c r="AA62" s="339"/>
      <c r="AB62" s="339"/>
      <c r="AC62" s="339"/>
      <c r="AD62" s="339"/>
    </row>
  </sheetData>
  <sheetProtection sheet="1" objects="1" scenarios="1" formatCells="0" formatRows="0"/>
  <mergeCells count="117">
    <mergeCell ref="A14:B14"/>
    <mergeCell ref="C14:Q14"/>
    <mergeCell ref="R15:X15"/>
    <mergeCell ref="Y15:AH15"/>
    <mergeCell ref="R16:X16"/>
    <mergeCell ref="Y16:AH16"/>
    <mergeCell ref="K33:Q33"/>
    <mergeCell ref="R33:X33"/>
    <mergeCell ref="Y33:AH33"/>
    <mergeCell ref="Y17:AH17"/>
    <mergeCell ref="R18:X18"/>
    <mergeCell ref="Y18:AH18"/>
    <mergeCell ref="A17:B17"/>
    <mergeCell ref="A18:B18"/>
    <mergeCell ref="C18:Q18"/>
    <mergeCell ref="C17:Q17"/>
    <mergeCell ref="Y30:AB30"/>
    <mergeCell ref="R30:X30"/>
    <mergeCell ref="AG14:AH14"/>
    <mergeCell ref="Y20:AH20"/>
    <mergeCell ref="R21:X21"/>
    <mergeCell ref="Y21:AH21"/>
    <mergeCell ref="Y25:AH25"/>
    <mergeCell ref="R22:X22"/>
    <mergeCell ref="U61:AD62"/>
    <mergeCell ref="R34:AA34"/>
    <mergeCell ref="AB34:AH34"/>
    <mergeCell ref="A19:B19"/>
    <mergeCell ref="A20:B20"/>
    <mergeCell ref="C19:Q19"/>
    <mergeCell ref="A21:B21"/>
    <mergeCell ref="A22:B22"/>
    <mergeCell ref="A23:B23"/>
    <mergeCell ref="A24:B24"/>
    <mergeCell ref="A25:B25"/>
    <mergeCell ref="C25:Q25"/>
    <mergeCell ref="R19:X19"/>
    <mergeCell ref="Y19:AH19"/>
    <mergeCell ref="F31:M31"/>
    <mergeCell ref="N31:Q31"/>
    <mergeCell ref="R31:X31"/>
    <mergeCell ref="C21:Q21"/>
    <mergeCell ref="C20:Q20"/>
    <mergeCell ref="A31:E31"/>
    <mergeCell ref="N30:Q30"/>
    <mergeCell ref="A30:D30"/>
    <mergeCell ref="A26:B26"/>
    <mergeCell ref="A27:B27"/>
    <mergeCell ref="Y22:AH22"/>
    <mergeCell ref="R23:X23"/>
    <mergeCell ref="Y23:AH23"/>
    <mergeCell ref="R17:X17"/>
    <mergeCell ref="R28:X28"/>
    <mergeCell ref="Y28:AH28"/>
    <mergeCell ref="R29:X29"/>
    <mergeCell ref="Y29:AH29"/>
    <mergeCell ref="R26:X26"/>
    <mergeCell ref="Y26:AH26"/>
    <mergeCell ref="R27:X27"/>
    <mergeCell ref="Y27:AH27"/>
    <mergeCell ref="R24:X24"/>
    <mergeCell ref="Y24:AH24"/>
    <mergeCell ref="R25:X25"/>
    <mergeCell ref="A5:G5"/>
    <mergeCell ref="A8:AH8"/>
    <mergeCell ref="A10:G10"/>
    <mergeCell ref="H10:Q10"/>
    <mergeCell ref="R10:X10"/>
    <mergeCell ref="Y10:AH10"/>
    <mergeCell ref="A11:G11"/>
    <mergeCell ref="H11:Q11"/>
    <mergeCell ref="R11:X11"/>
    <mergeCell ref="Y11:AH11"/>
    <mergeCell ref="R5:X5"/>
    <mergeCell ref="Y5:AH5"/>
    <mergeCell ref="A13:Q13"/>
    <mergeCell ref="R13:X13"/>
    <mergeCell ref="F30:M30"/>
    <mergeCell ref="C24:Q24"/>
    <mergeCell ref="C23:Q23"/>
    <mergeCell ref="C22:Q22"/>
    <mergeCell ref="AC30:AF30"/>
    <mergeCell ref="A6:G6"/>
    <mergeCell ref="H5:Q5"/>
    <mergeCell ref="H6:AH6"/>
    <mergeCell ref="Y13:AH13"/>
    <mergeCell ref="R14:X14"/>
    <mergeCell ref="A28:B28"/>
    <mergeCell ref="A29:B29"/>
    <mergeCell ref="C29:Q29"/>
    <mergeCell ref="C28:Q28"/>
    <mergeCell ref="C27:Q27"/>
    <mergeCell ref="C26:Q26"/>
    <mergeCell ref="R20:X20"/>
    <mergeCell ref="A15:B15"/>
    <mergeCell ref="A16:B16"/>
    <mergeCell ref="C16:Q16"/>
    <mergeCell ref="C15:Q15"/>
    <mergeCell ref="Y14:AE14"/>
    <mergeCell ref="P1:R1"/>
    <mergeCell ref="S1:AH1"/>
    <mergeCell ref="P2:R3"/>
    <mergeCell ref="T2:V2"/>
    <mergeCell ref="X2:AA2"/>
    <mergeCell ref="AC2:AH2"/>
    <mergeCell ref="AD4:AE4"/>
    <mergeCell ref="AF4:AH4"/>
    <mergeCell ref="T3:AH3"/>
    <mergeCell ref="AL8:AL9"/>
    <mergeCell ref="AM8:AM9"/>
    <mergeCell ref="AL12:AL13"/>
    <mergeCell ref="AM12:AM13"/>
    <mergeCell ref="AN12:AO12"/>
    <mergeCell ref="AP12:AP13"/>
    <mergeCell ref="AQ12:AQ13"/>
    <mergeCell ref="V4:X4"/>
    <mergeCell ref="Z4:AC4"/>
  </mergeCells>
  <phoneticPr fontId="2"/>
  <dataValidations count="1">
    <dataValidation type="list" allowBlank="1" showInputMessage="1" showErrorMessage="1" sqref="Q9 U9" xr:uid="{00000000-0002-0000-0300-000000000000}">
      <formula1>#REF!</formula1>
    </dataValidation>
  </dataValidations>
  <printOptions horizontalCentered="1"/>
  <pageMargins left="0.62992125984251968" right="0.23622047244094491" top="0.35433070866141736" bottom="0.55118110236220474" header="0.31496062992125984" footer="0.31496062992125984"/>
  <pageSetup paperSize="9" scale="77" orientation="portrait" cellComments="asDisplayed" horizontalDpi="1200" verticalDpi="1200" r:id="rId1"/>
  <headerFooter alignWithMargins="0">
    <oddFooter>&amp;R20250822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使い方と注意事項</vt:lpstr>
      <vt:lpstr>YC書式510_医療機器・ポイント算出表</vt:lpstr>
      <vt:lpstr>YC書式512_医療機器・経費内訳書</vt:lpstr>
      <vt:lpstr>YC書式512_別紙1</vt:lpstr>
      <vt:lpstr>YC書式512_別紙2</vt:lpstr>
      <vt:lpstr>YC書式510_医療機器・ポイント算出表!Print_Area</vt:lpstr>
      <vt:lpstr>YC書式512_医療機器・経費内訳書!Print_Area</vt:lpstr>
      <vt:lpstr>YC書式512_別紙1!Print_Area</vt:lpstr>
      <vt:lpstr>YC書式512_別紙2!Print_Area</vt:lpstr>
      <vt:lpstr>使い方と注意事項!Print_Area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内藤　明子（横浜市大附属病院_臨床研究推進課）</cp:lastModifiedBy>
  <cp:lastPrinted>2025-08-22T00:39:44Z</cp:lastPrinted>
  <dcterms:created xsi:type="dcterms:W3CDTF">2015-07-23T02:45:46Z</dcterms:created>
  <dcterms:modified xsi:type="dcterms:W3CDTF">2025-09-01T01:24:43Z</dcterms:modified>
</cp:coreProperties>
</file>