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YCU\Desktop\"/>
    </mc:Choice>
  </mc:AlternateContent>
  <xr:revisionPtr revIDLastSave="0" documentId="13_ncr:1_{C20F91E1-9BBC-4285-84E8-327698D7113B}" xr6:coauthVersionLast="47" xr6:coauthVersionMax="47" xr10:uidLastSave="{00000000-0000-0000-0000-000000000000}"/>
  <bookViews>
    <workbookView xWindow="-110" yWindow="-110" windowWidth="19420" windowHeight="10300" tabRatio="818" activeTab="3" xr2:uid="{00000000-000D-0000-FFFF-FFFF00000000}"/>
  </bookViews>
  <sheets>
    <sheet name="YC書式510_医療機器・ポイント算出表" sheetId="2" r:id="rId1"/>
    <sheet name="YC書式512_医療機器・経費内訳書" sheetId="4" r:id="rId2"/>
    <sheet name="別紙１" sheetId="5" r:id="rId3"/>
    <sheet name="別紙2" sheetId="6" r:id="rId4"/>
    <sheet name="使い方と注意事項" sheetId="1" r:id="rId5"/>
  </sheets>
  <definedNames>
    <definedName name="_xlnm.Print_Area" localSheetId="0">YC書式510_医療機器・ポイント算出表!$A$1:$AD$39</definedName>
    <definedName name="_xlnm.Print_Area" localSheetId="1">YC書式512_医療機器・経費内訳書!$A$1:$AF$82</definedName>
    <definedName name="_xlnm.Print_Area" localSheetId="2">別紙１!$A$1:$AH$58</definedName>
    <definedName name="_xlnm.Print_Area" localSheetId="3">別紙2!$A$1:$AH$33</definedName>
    <definedName name="Z_55E56F26_4B40_4110_8016_275979CB7E24_.wvu.Cols" localSheetId="1" hidden="1">YC書式512_医療機器・経費内訳書!$AK:$AK</definedName>
    <definedName name="Z_55E56F26_4B40_4110_8016_275979CB7E24_.wvu.PrintArea" localSheetId="0" hidden="1">YC書式510_医療機器・ポイント算出表!$A$1:$AD$32</definedName>
    <definedName name="Z_55E56F26_4B40_4110_8016_275979CB7E24_.wvu.PrintArea" localSheetId="1" hidden="1">YC書式512_医療機器・経費内訳書!$A$1:$AF$49</definedName>
    <definedName name="Z_55E56F26_4B40_4110_8016_275979CB7E24_.wvu.Rows" localSheetId="0" hidden="1">YC書式510_医療機器・ポイント算出表!$41:$42</definedName>
  </definedNames>
  <calcPr calcId="191029"/>
  <customWorkbookViews>
    <customWorkbookView name="YANAGIDA - 個人用ビュー" guid="{55E56F26-4B40-4110-8016-275979CB7E24}" mergeInterval="0" personalView="1" maximized="1" xWindow="-11" yWindow="-11" windowWidth="1942" windowHeight="1042" tabRatio="76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2" l="1"/>
  <c r="H13" i="4" l="1"/>
  <c r="A13" i="4"/>
  <c r="AD38" i="2"/>
  <c r="AD37" i="2"/>
  <c r="AA39" i="2" s="1"/>
  <c r="P13" i="4" s="1"/>
  <c r="AD36" i="2"/>
  <c r="AD35" i="2"/>
  <c r="AD34" i="2"/>
  <c r="AD33" i="2"/>
  <c r="O1" i="2" l="1"/>
  <c r="Y81" i="4" l="1"/>
  <c r="Y82" i="4" s="1"/>
  <c r="Y36" i="4"/>
  <c r="Q82" i="4" l="1"/>
  <c r="H63" i="4"/>
  <c r="Y63" i="4" s="1"/>
  <c r="Y62" i="4"/>
  <c r="F30" i="6" l="1"/>
  <c r="F31" i="6"/>
  <c r="Y4" i="5"/>
  <c r="AD28" i="2" l="1"/>
  <c r="S1" i="6" l="1"/>
  <c r="S1" i="5"/>
  <c r="Y3" i="2"/>
  <c r="Y2" i="2"/>
  <c r="T3" i="2"/>
  <c r="T2" i="2"/>
  <c r="P3" i="2"/>
  <c r="P2" i="2"/>
  <c r="L82" i="4"/>
  <c r="Q81" i="4"/>
  <c r="C76" i="4"/>
  <c r="Y76" i="4" s="1"/>
  <c r="Y49" i="4" l="1"/>
  <c r="AC3" i="6" l="1"/>
  <c r="AB3" i="6"/>
  <c r="X3" i="6"/>
  <c r="W3" i="6"/>
  <c r="T3" i="6"/>
  <c r="S3" i="6"/>
  <c r="AC2" i="6"/>
  <c r="AB2" i="6"/>
  <c r="X2" i="6"/>
  <c r="W2" i="6"/>
  <c r="T2" i="6"/>
  <c r="S2" i="6"/>
  <c r="AC3" i="5"/>
  <c r="AC2" i="5"/>
  <c r="AB3" i="5"/>
  <c r="AB2" i="5"/>
  <c r="X3" i="5"/>
  <c r="X2" i="5"/>
  <c r="W3" i="5"/>
  <c r="W2" i="5"/>
  <c r="T3" i="5"/>
  <c r="T2" i="5"/>
  <c r="S3" i="5"/>
  <c r="S2" i="5"/>
  <c r="Y73" i="4"/>
  <c r="Y67" i="4"/>
  <c r="Y70" i="4"/>
  <c r="U27" i="4"/>
  <c r="U26" i="4"/>
  <c r="U25" i="4"/>
  <c r="I21" i="4"/>
  <c r="Y20" i="4" s="1"/>
  <c r="Y39" i="4" s="1"/>
  <c r="Q13" i="4"/>
  <c r="Y12" i="4"/>
  <c r="L10" i="4"/>
  <c r="Y10" i="4" s="1"/>
  <c r="Y11" i="4" s="1"/>
  <c r="X3" i="2"/>
  <c r="S3" i="2"/>
  <c r="S2" i="2"/>
  <c r="O3" i="2"/>
  <c r="O2" i="2"/>
  <c r="AE18" i="2" l="1"/>
  <c r="AE35" i="2"/>
  <c r="AD19" i="2"/>
  <c r="AD16" i="2"/>
  <c r="AD15" i="2"/>
  <c r="H64" i="4"/>
  <c r="K36" i="4"/>
  <c r="W57" i="5"/>
  <c r="M52" i="4"/>
  <c r="H6" i="6" l="1"/>
  <c r="Y5" i="6"/>
  <c r="H5" i="6"/>
  <c r="AF4" i="6"/>
  <c r="Y4" i="6"/>
  <c r="U4" i="6"/>
  <c r="R33" i="6"/>
  <c r="R34" i="6" s="1"/>
  <c r="M57" i="4" l="1"/>
  <c r="AF4" i="5" l="1"/>
  <c r="U4" i="5"/>
  <c r="AB4" i="2" l="1"/>
  <c r="Y57" i="4" l="1"/>
  <c r="Y52" i="4"/>
  <c r="H53" i="4" l="1"/>
  <c r="Y53" i="4" s="1"/>
  <c r="H59" i="4"/>
  <c r="M64" i="4"/>
  <c r="Y64" i="4"/>
  <c r="H58" i="4"/>
  <c r="Y58" i="4" s="1"/>
  <c r="H54" i="4"/>
  <c r="Y5" i="5"/>
  <c r="H6" i="5"/>
  <c r="H5" i="5"/>
  <c r="AE43" i="5"/>
  <c r="AE47" i="5"/>
  <c r="AE51" i="5"/>
  <c r="AE15" i="5"/>
  <c r="AE19" i="5"/>
  <c r="AE23" i="5"/>
  <c r="AE27" i="5"/>
  <c r="AE31" i="5"/>
  <c r="AE35" i="5"/>
  <c r="AE39" i="5"/>
  <c r="AE11" i="5"/>
  <c r="M54" i="4" l="1"/>
  <c r="M59" i="4"/>
  <c r="Y54" i="4"/>
  <c r="Y59" i="4"/>
  <c r="F57" i="5"/>
  <c r="O57" i="5" s="1"/>
  <c r="H36" i="4" l="1"/>
  <c r="AD7" i="4"/>
  <c r="Y40" i="4" l="1"/>
  <c r="Y22" i="4"/>
  <c r="H22" i="4"/>
  <c r="U4" i="2"/>
  <c r="Q4" i="2"/>
  <c r="AD29" i="2"/>
  <c r="AD27" i="2" l="1"/>
  <c r="AD31" i="2" l="1"/>
  <c r="AD32" i="2" l="1"/>
  <c r="AD30" i="2"/>
  <c r="AD26" i="2"/>
  <c r="AD25" i="2"/>
  <c r="AD24" i="2"/>
  <c r="AD23" i="2"/>
  <c r="W22" i="2"/>
  <c r="O22" i="2"/>
  <c r="I22" i="2"/>
  <c r="AD21" i="2"/>
  <c r="AD20" i="2"/>
  <c r="AD18" i="2"/>
  <c r="AD17" i="2"/>
  <c r="AD14" i="2"/>
  <c r="AD13" i="2"/>
  <c r="H7" i="2"/>
  <c r="AD22" i="2" l="1"/>
  <c r="N39" i="2" s="1"/>
  <c r="Q25" i="4" s="1"/>
  <c r="Y13" i="4" l="1"/>
  <c r="Y25" i="4" l="1"/>
  <c r="H10" i="6" s="1"/>
  <c r="Y14" i="4"/>
  <c r="Q26" i="4" l="1"/>
  <c r="Y26" i="4" s="1"/>
  <c r="Y15" i="4"/>
  <c r="Q27" i="4"/>
  <c r="Y27" i="4" s="1"/>
  <c r="Y16" i="4" l="1"/>
  <c r="Y10" i="6"/>
  <c r="Y28" i="4"/>
  <c r="Y17" i="4" l="1"/>
  <c r="Y30" i="4"/>
  <c r="H11" i="6"/>
  <c r="Y29" i="4"/>
  <c r="Y34" i="4" l="1"/>
  <c r="Y11" i="6"/>
  <c r="Y31" i="4"/>
  <c r="Y33" i="6" l="1"/>
  <c r="Y43" i="4"/>
  <c r="Y15" i="6" l="1"/>
  <c r="Y14" i="6"/>
  <c r="Y27" i="6"/>
  <c r="Y28" i="6"/>
  <c r="Y21" i="6"/>
  <c r="Y23" i="6"/>
  <c r="Y24" i="6"/>
  <c r="Y25" i="6"/>
  <c r="Y18" i="6"/>
  <c r="Y26" i="6"/>
  <c r="Y17" i="6"/>
  <c r="Y19" i="6"/>
  <c r="Y22" i="6"/>
  <c r="Y16" i="6"/>
  <c r="Y29" i="6"/>
  <c r="Y20" i="6"/>
  <c r="AC30" i="6" l="1"/>
  <c r="AG14" i="6" l="1"/>
  <c r="AG30" i="6"/>
  <c r="AF14" i="6"/>
  <c r="AH30" i="6"/>
  <c r="R30" i="6"/>
  <c r="R31" i="6" s="1"/>
  <c r="AD39" i="2"/>
</calcChain>
</file>

<file path=xl/sharedStrings.xml><?xml version="1.0" encoding="utf-8"?>
<sst xmlns="http://schemas.openxmlformats.org/spreadsheetml/2006/main" count="525" uniqueCount="342">
  <si>
    <t>研究課題名</t>
  </si>
  <si>
    <t>円</t>
    <rPh sb="0" eb="1">
      <t>エン</t>
    </rPh>
    <phoneticPr fontId="2"/>
  </si>
  <si>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</si>
  <si>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</si>
  <si>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</si>
  <si>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</si>
  <si>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</si>
  <si>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</si>
  <si>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</si>
  <si>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</si>
  <si>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C</t>
    <phoneticPr fontId="5"/>
  </si>
  <si>
    <t>D</t>
    <phoneticPr fontId="5"/>
  </si>
  <si>
    <t>E</t>
    <phoneticPr fontId="5"/>
  </si>
  <si>
    <t>J</t>
    <phoneticPr fontId="5"/>
  </si>
  <si>
    <t>M</t>
    <phoneticPr fontId="5"/>
  </si>
  <si>
    <t>生検回数</t>
    <phoneticPr fontId="5"/>
  </si>
  <si>
    <t>要素</t>
    <rPh sb="0" eb="2">
      <t>ヨウソ</t>
    </rPh>
    <phoneticPr fontId="5"/>
  </si>
  <si>
    <t>被験者の選出
（適格＋除外基準数）</t>
    <phoneticPr fontId="5"/>
  </si>
  <si>
    <t>特殊検査のための
検体採取回数</t>
    <phoneticPr fontId="5"/>
  </si>
  <si>
    <t>（ウエイト×</t>
    <phoneticPr fontId="5"/>
  </si>
  <si>
    <t>）</t>
    <phoneticPr fontId="2"/>
  </si>
  <si>
    <t>回)</t>
    <phoneticPr fontId="2"/>
  </si>
  <si>
    <t>整理番号</t>
    <rPh sb="0" eb="2">
      <t>セイリ</t>
    </rPh>
    <rPh sb="2" eb="4">
      <t>バンゴウ</t>
    </rPh>
    <phoneticPr fontId="2"/>
  </si>
  <si>
    <t>実施計画書番号</t>
    <phoneticPr fontId="2"/>
  </si>
  <si>
    <t>×</t>
    <phoneticPr fontId="2"/>
  </si>
  <si>
    <t>合計ポイント数</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</si>
  <si>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</si>
  <si>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</si>
  <si>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</si>
  <si>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</si>
  <si>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</si>
  <si>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</si>
  <si>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</si>
  <si>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</si>
  <si>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研究課題名</t>
    <phoneticPr fontId="2"/>
  </si>
  <si>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</si>
  <si>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</si>
  <si>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</si>
  <si>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F</t>
    <phoneticPr fontId="5"/>
  </si>
  <si>
    <t>区分</t>
    <rPh sb="0" eb="2">
      <t>クブン</t>
    </rPh>
    <phoneticPr fontId="2"/>
  </si>
  <si>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</si>
  <si>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</si>
  <si>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</si>
  <si>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</si>
  <si>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</si>
  <si>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</si>
  <si>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</si>
  <si>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</si>
  <si>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</si>
  <si>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経過観察回数
(Visit回数)</t>
    <rPh sb="13" eb="15">
      <t>カイスウ</t>
    </rPh>
    <phoneticPr fontId="5"/>
  </si>
  <si>
    <t>１０～１２※</t>
    <phoneticPr fontId="2"/>
  </si>
  <si>
    <t>内訳</t>
    <rPh sb="0" eb="2">
      <t>ウチワケ</t>
    </rPh>
    <phoneticPr fontId="2"/>
  </si>
  <si>
    <t>契約単位</t>
    <rPh sb="0" eb="2">
      <t>ケイヤク</t>
    </rPh>
    <rPh sb="2" eb="4">
      <t>タンイ</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</si>
  <si>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</si>
  <si>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</si>
  <si>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</si>
  <si>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</si>
  <si>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</si>
  <si>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</si>
  <si>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</si>
  <si>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</si>
  <si>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</si>
  <si>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</si>
  <si>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</si>
  <si>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</si>
  <si>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</si>
  <si>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</si>
  <si>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</si>
  <si>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</si>
  <si>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（研究経費ポイント表は別紙）</t>
    <phoneticPr fontId="2"/>
  </si>
  <si>
    <t>P</t>
    <phoneticPr fontId="5"/>
  </si>
  <si>
    <t>Q</t>
    <phoneticPr fontId="5"/>
  </si>
  <si>
    <t>S</t>
    <phoneticPr fontId="5"/>
  </si>
  <si>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</si>
  <si>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</si>
  <si>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</si>
  <si>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</si>
  <si>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</si>
  <si>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例</t>
    <phoneticPr fontId="2"/>
  </si>
  <si>
    <t>ヶ月</t>
    <rPh sb="1" eb="2">
      <t>ゲツ</t>
    </rPh>
    <phoneticPr fontId="2"/>
  </si>
  <si>
    <t>SMOに委託する</t>
    <rPh sb="4" eb="6">
      <t>イタク</t>
    </rPh>
    <phoneticPr fontId="2"/>
  </si>
  <si>
    <t>院内CRCを
使用する</t>
    <rPh sb="0" eb="2">
      <t>インナイ</t>
    </rPh>
    <rPh sb="7" eb="9">
      <t>シヨウ</t>
    </rPh>
    <phoneticPr fontId="2"/>
  </si>
  <si>
    <t>加算するポイント</t>
    <rPh sb="0" eb="2">
      <t>カサン</t>
    </rPh>
    <phoneticPr fontId="2"/>
  </si>
  <si>
    <t>回</t>
    <rPh sb="0" eb="1">
      <t>カイ</t>
    </rPh>
    <phoneticPr fontId="2"/>
  </si>
  <si>
    <t>※13回以上は、 3回ごとに
3ポイントを加算</t>
    <phoneticPr fontId="2"/>
  </si>
  <si>
    <t>別途同意取得する
サブスタディ</t>
    <rPh sb="0" eb="2">
      <t>ベット</t>
    </rPh>
    <rPh sb="2" eb="4">
      <t>ドウイ</t>
    </rPh>
    <rPh sb="4" eb="6">
      <t>シュトク</t>
    </rPh>
    <phoneticPr fontId="2"/>
  </si>
  <si>
    <t>あり</t>
    <phoneticPr fontId="2"/>
  </si>
  <si>
    <t>U</t>
    <phoneticPr fontId="2"/>
  </si>
  <si>
    <t>V</t>
    <phoneticPr fontId="5"/>
  </si>
  <si>
    <t>・実施時金額</t>
    <rPh sb="1" eb="4">
      <t>ジッシジ</t>
    </rPh>
    <rPh sb="4" eb="6">
      <t>キンガク</t>
    </rPh>
    <phoneticPr fontId="2"/>
  </si>
  <si>
    <t>スライド枚数</t>
    <rPh sb="4" eb="6">
      <t>マイスウ</t>
    </rPh>
    <phoneticPr fontId="2"/>
  </si>
  <si>
    <t>○</t>
    <phoneticPr fontId="2"/>
  </si>
  <si>
    <t>■</t>
  </si>
  <si>
    <t>■</t>
    <phoneticPr fontId="2"/>
  </si>
  <si>
    <t>□</t>
    <phoneticPr fontId="2"/>
  </si>
  <si>
    <t>治験</t>
    <phoneticPr fontId="2"/>
  </si>
  <si>
    <t>製造販売後臨床試験</t>
    <phoneticPr fontId="2"/>
  </si>
  <si>
    <t>医療機器</t>
    <phoneticPr fontId="2"/>
  </si>
  <si>
    <t>再生医療等製品</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</si>
  <si>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</si>
  <si>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</si>
  <si>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</si>
  <si>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</si>
  <si>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</si>
  <si>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</si>
  <si>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</si>
  <si>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</si>
  <si>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</si>
  <si>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検査・画像診断データ等の
マスキング提供</t>
    <rPh sb="0" eb="2">
      <t>ケンサ</t>
    </rPh>
    <rPh sb="3" eb="7">
      <t>ガゾウシンダン</t>
    </rPh>
    <rPh sb="10" eb="11">
      <t>トウ</t>
    </rPh>
    <rPh sb="18" eb="20">
      <t>テイキョウ</t>
    </rPh>
    <phoneticPr fontId="2"/>
  </si>
  <si>
    <t>侵襲的機能検査及び
画像診断項目数</t>
    <rPh sb="14" eb="16">
      <t>コウモク</t>
    </rPh>
    <phoneticPr fontId="5"/>
  </si>
  <si>
    <t>新規申請</t>
    <rPh sb="0" eb="2">
      <t>シンキ</t>
    </rPh>
    <rPh sb="2" eb="4">
      <t>シンセイ</t>
    </rPh>
    <phoneticPr fontId="2"/>
  </si>
  <si>
    <t>変更申請</t>
    <rPh sb="0" eb="2">
      <t>ヘンコウ</t>
    </rPh>
    <rPh sb="2" eb="4">
      <t>シンセイ</t>
    </rPh>
    <phoneticPr fontId="2"/>
  </si>
  <si>
    <t>年間</t>
    <rPh sb="0" eb="2">
      <t>ネンカン</t>
    </rPh>
    <phoneticPr fontId="2"/>
  </si>
  <si>
    <t>目標とする被験者数：</t>
    <rPh sb="0" eb="2">
      <t>モクヒョウ</t>
    </rPh>
    <rPh sb="5" eb="8">
      <t>ヒケンシャ</t>
    </rPh>
    <rPh sb="8" eb="9">
      <t>スウ</t>
    </rPh>
    <phoneticPr fontId="2"/>
  </si>
  <si>
    <t>書式3提出日：</t>
    <rPh sb="0" eb="2">
      <t>ショシキ</t>
    </rPh>
    <rPh sb="3" eb="6">
      <t>テイシュツビ</t>
    </rPh>
    <phoneticPr fontId="2"/>
  </si>
  <si>
    <t>試験終了予定日：</t>
    <rPh sb="0" eb="2">
      <t>シケン</t>
    </rPh>
    <rPh sb="2" eb="4">
      <t>シュウリョウ</t>
    </rPh>
    <rPh sb="4" eb="7">
      <t>ヨテイビ</t>
    </rPh>
    <phoneticPr fontId="2"/>
  </si>
  <si>
    <t>試験期間：</t>
    <rPh sb="0" eb="2">
      <t>シケン</t>
    </rPh>
    <rPh sb="2" eb="4">
      <t>キカン</t>
    </rPh>
    <phoneticPr fontId="2"/>
  </si>
  <si>
    <t>×種類</t>
    <rPh sb="1" eb="3">
      <t>シュルイ</t>
    </rPh>
    <phoneticPr fontId="2"/>
  </si>
  <si>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</si>
  <si>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</si>
  <si>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</si>
  <si>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</si>
  <si>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資材名</t>
    <rPh sb="0" eb="2">
      <t>シザイ</t>
    </rPh>
    <rPh sb="2" eb="3">
      <t>メイ</t>
    </rPh>
    <phoneticPr fontId="2"/>
  </si>
  <si>
    <t>必要数量</t>
    <rPh sb="0" eb="2">
      <t>ヒツヨウ</t>
    </rPh>
    <rPh sb="2" eb="4">
      <t>スウリョウ</t>
    </rPh>
    <phoneticPr fontId="2"/>
  </si>
  <si>
    <t>製造会社名</t>
    <rPh sb="0" eb="2">
      <t>セイゾウ</t>
    </rPh>
    <rPh sb="2" eb="4">
      <t>ガイシャ</t>
    </rPh>
    <rPh sb="4" eb="5">
      <t>メイ</t>
    </rPh>
    <phoneticPr fontId="2"/>
  </si>
  <si>
    <t>分類</t>
    <rPh sb="0" eb="2">
      <t>ブンルイ</t>
    </rPh>
    <phoneticPr fontId="2"/>
  </si>
  <si>
    <t>医薬品</t>
    <rPh sb="0" eb="3">
      <t>イヤクヒン</t>
    </rPh>
    <phoneticPr fontId="2"/>
  </si>
  <si>
    <t>医療機器</t>
    <rPh sb="0" eb="4">
      <t>イリョウキキ</t>
    </rPh>
    <phoneticPr fontId="2"/>
  </si>
  <si>
    <t>検査試薬</t>
    <rPh sb="0" eb="2">
      <t>ケンサ</t>
    </rPh>
    <rPh sb="2" eb="4">
      <t>シヤク</t>
    </rPh>
    <phoneticPr fontId="2"/>
  </si>
  <si>
    <t>型番又は
JANコードなど</t>
    <phoneticPr fontId="2"/>
  </si>
  <si>
    <t>その他</t>
    <rPh sb="2" eb="3">
      <t>タ</t>
    </rPh>
    <phoneticPr fontId="2"/>
  </si>
  <si>
    <t>包装単位</t>
    <phoneticPr fontId="2"/>
  </si>
  <si>
    <t>希望小売価格又は公定価格（消費税別）</t>
    <rPh sb="0" eb="2">
      <t>キボウ</t>
    </rPh>
    <rPh sb="2" eb="4">
      <t>コウリ</t>
    </rPh>
    <rPh sb="4" eb="6">
      <t>カカク</t>
    </rPh>
    <rPh sb="6" eb="7">
      <t>マタ</t>
    </rPh>
    <rPh sb="8" eb="10">
      <t>コウテイ</t>
    </rPh>
    <rPh sb="10" eb="12">
      <t>カカク</t>
    </rPh>
    <rPh sb="13" eb="16">
      <t>ショウヒゼイ</t>
    </rPh>
    <rPh sb="16" eb="17">
      <t>ベツ</t>
    </rPh>
    <phoneticPr fontId="2"/>
  </si>
  <si>
    <t>合計金額
（消費税別）</t>
    <rPh sb="0" eb="2">
      <t>ゴウケイ</t>
    </rPh>
    <rPh sb="2" eb="4">
      <t>キンガク</t>
    </rPh>
    <rPh sb="6" eb="9">
      <t>ショウヒゼイ</t>
    </rPh>
    <rPh sb="9" eb="10">
      <t>ベツ</t>
    </rPh>
    <phoneticPr fontId="2"/>
  </si>
  <si>
    <t>金額総計
（消費税別）</t>
    <rPh sb="0" eb="2">
      <t>キンガク</t>
    </rPh>
    <rPh sb="2" eb="4">
      <t>ソウケイ</t>
    </rPh>
    <rPh sb="6" eb="9">
      <t>ショウヒゼイ</t>
    </rPh>
    <rPh sb="9" eb="10">
      <t>ベツ</t>
    </rPh>
    <phoneticPr fontId="2"/>
  </si>
  <si>
    <t>ポイント数</t>
    <rPh sb="4" eb="5">
      <t>スウ</t>
    </rPh>
    <phoneticPr fontId="2"/>
  </si>
  <si>
    <t>妊娠検査薬
クリアビューEASY HCG20</t>
    <rPh sb="0" eb="4">
      <t>ニンシンケンサ</t>
    </rPh>
    <rPh sb="4" eb="5">
      <t>ヤク</t>
    </rPh>
    <phoneticPr fontId="2"/>
  </si>
  <si>
    <t>シュアプラグAD延長チープ</t>
    <rPh sb="8" eb="10">
      <t>エンチョウ</t>
    </rPh>
    <phoneticPr fontId="2"/>
  </si>
  <si>
    <t>生理食塩液PL「フソー」50mL</t>
    <rPh sb="0" eb="5">
      <t>セイリショクエンエキ</t>
    </rPh>
    <phoneticPr fontId="2"/>
  </si>
  <si>
    <t>10本／箱</t>
    <rPh sb="2" eb="3">
      <t>ホン</t>
    </rPh>
    <rPh sb="4" eb="5">
      <t>ハコ</t>
    </rPh>
    <phoneticPr fontId="2"/>
  </si>
  <si>
    <t>アンギオキット</t>
    <phoneticPr fontId="2"/>
  </si>
  <si>
    <t>日本メディカルプロダクツ株式会社</t>
    <phoneticPr fontId="2"/>
  </si>
  <si>
    <t>別紙１　ポイント数</t>
    <rPh sb="0" eb="2">
      <t>ベッシ</t>
    </rPh>
    <rPh sb="8" eb="9">
      <t>スウ</t>
    </rPh>
    <phoneticPr fontId="2"/>
  </si>
  <si>
    <t>＝</t>
    <phoneticPr fontId="2"/>
  </si>
  <si>
    <t>テスト</t>
    <phoneticPr fontId="2"/>
  </si>
  <si>
    <t>３　実施時金額</t>
    <rPh sb="2" eb="4">
      <t>ジッシ</t>
    </rPh>
    <rPh sb="4" eb="5">
      <t>ジ</t>
    </rPh>
    <rPh sb="5" eb="7">
      <t>キンガク</t>
    </rPh>
    <phoneticPr fontId="2"/>
  </si>
  <si>
    <t>（ア）契約単位合計</t>
    <phoneticPr fontId="2"/>
  </si>
  <si>
    <t>４　試験終了時納入金額（契約期間終了時にかかる経費）</t>
    <rPh sb="2" eb="4">
      <t>シケン</t>
    </rPh>
    <rPh sb="4" eb="7">
      <t>シュウリョウジ</t>
    </rPh>
    <rPh sb="7" eb="10">
      <t>ノウニュウキン</t>
    </rPh>
    <rPh sb="10" eb="11">
      <t>ガク</t>
    </rPh>
    <rPh sb="12" eb="14">
      <t>ケイヤク</t>
    </rPh>
    <rPh sb="14" eb="16">
      <t>キカン</t>
    </rPh>
    <rPh sb="16" eb="18">
      <t>シュウリョウ</t>
    </rPh>
    <rPh sb="18" eb="19">
      <t>ジ</t>
    </rPh>
    <rPh sb="23" eb="25">
      <t>ケイヒ</t>
    </rPh>
    <phoneticPr fontId="2"/>
  </si>
  <si>
    <t>×</t>
    <phoneticPr fontId="2"/>
  </si>
  <si>
    <t>円</t>
    <rPh sb="0" eb="1">
      <t>エン</t>
    </rPh>
    <phoneticPr fontId="2"/>
  </si>
  <si>
    <t>円</t>
    <phoneticPr fontId="2"/>
  </si>
  <si>
    <t>ポイント</t>
    <phoneticPr fontId="2"/>
  </si>
  <si>
    <t>＋</t>
    <phoneticPr fontId="2"/>
  </si>
  <si>
    <t>・間接経費（３０％）</t>
    <rPh sb="1" eb="3">
      <t>カンセツ</t>
    </rPh>
    <rPh sb="3" eb="5">
      <t>ケイヒ</t>
    </rPh>
    <phoneticPr fontId="2"/>
  </si>
  <si>
    <t>・合計</t>
    <rPh sb="1" eb="3">
      <t>ゴウケイ</t>
    </rPh>
    <phoneticPr fontId="2"/>
  </si>
  <si>
    <t>C.</t>
    <phoneticPr fontId="2"/>
  </si>
  <si>
    <t>A.</t>
    <phoneticPr fontId="2"/>
  </si>
  <si>
    <t>B.</t>
    <phoneticPr fontId="2"/>
  </si>
  <si>
    <t>D.</t>
    <phoneticPr fontId="2"/>
  </si>
  <si>
    <t>E.</t>
    <phoneticPr fontId="2"/>
  </si>
  <si>
    <t>F.</t>
    <phoneticPr fontId="2"/>
  </si>
  <si>
    <t>G.</t>
    <phoneticPr fontId="2"/>
  </si>
  <si>
    <t>H.</t>
    <phoneticPr fontId="2"/>
  </si>
  <si>
    <t>B.</t>
    <phoneticPr fontId="2"/>
  </si>
  <si>
    <t>I.</t>
    <phoneticPr fontId="2"/>
  </si>
  <si>
    <t>西暦</t>
    <rPh sb="0" eb="2">
      <t>セイレキ</t>
    </rPh>
    <phoneticPr fontId="2"/>
  </si>
  <si>
    <t>新規申請</t>
    <phoneticPr fontId="2"/>
  </si>
  <si>
    <t>変更申請</t>
    <rPh sb="0" eb="2">
      <t>ヘンコウ</t>
    </rPh>
    <rPh sb="2" eb="4">
      <t>シンセイ</t>
    </rPh>
    <phoneticPr fontId="2"/>
  </si>
  <si>
    <t>西暦</t>
    <rPh sb="0" eb="2">
      <t>セイレキ</t>
    </rPh>
    <phoneticPr fontId="2"/>
  </si>
  <si>
    <t>実績請求</t>
    <rPh sb="0" eb="2">
      <t>ジッセキ</t>
    </rPh>
    <rPh sb="2" eb="4">
      <t>セイキュウ</t>
    </rPh>
    <phoneticPr fontId="5"/>
  </si>
  <si>
    <t>実績</t>
    <rPh sb="0" eb="2">
      <t>ジッセキ</t>
    </rPh>
    <phoneticPr fontId="2"/>
  </si>
  <si>
    <t>割合</t>
    <rPh sb="0" eb="2">
      <t>ワリアイ</t>
    </rPh>
    <phoneticPr fontId="2"/>
  </si>
  <si>
    <t>VISIT 1　達成時</t>
    <rPh sb="8" eb="10">
      <t>タッセイ</t>
    </rPh>
    <rPh sb="10" eb="11">
      <t>ジ</t>
    </rPh>
    <phoneticPr fontId="2"/>
  </si>
  <si>
    <t>VISIT 3　達成時</t>
    <rPh sb="8" eb="10">
      <t>タッセイ</t>
    </rPh>
    <rPh sb="10" eb="11">
      <t>ジ</t>
    </rPh>
    <phoneticPr fontId="2"/>
  </si>
  <si>
    <t>VISIT 5　達成時</t>
    <rPh sb="8" eb="10">
      <t>タッセイ</t>
    </rPh>
    <rPh sb="10" eb="11">
      <t>ジ</t>
    </rPh>
    <phoneticPr fontId="2"/>
  </si>
  <si>
    <t>VISIT 7　達成時</t>
    <rPh sb="8" eb="10">
      <t>タッセイ</t>
    </rPh>
    <rPh sb="10" eb="11">
      <t>ジ</t>
    </rPh>
    <phoneticPr fontId="2"/>
  </si>
  <si>
    <t>VISIT 10　達成時</t>
    <rPh sb="9" eb="11">
      <t>タッセイ</t>
    </rPh>
    <rPh sb="11" eb="12">
      <t>ジ</t>
    </rPh>
    <phoneticPr fontId="2"/>
  </si>
  <si>
    <t>症例単位合計</t>
    <rPh sb="0" eb="2">
      <t>ショウレイ</t>
    </rPh>
    <rPh sb="2" eb="4">
      <t>タンイ</t>
    </rPh>
    <rPh sb="4" eb="6">
      <t>ゴウケイ</t>
    </rPh>
    <phoneticPr fontId="2"/>
  </si>
  <si>
    <t>研究経費　Ⅰ　　小計　（１）</t>
    <rPh sb="0" eb="2">
      <t>ケンキュウ</t>
    </rPh>
    <rPh sb="2" eb="4">
      <t>ケイヒ</t>
    </rPh>
    <rPh sb="8" eb="10">
      <t>ショウケイ</t>
    </rPh>
    <phoneticPr fontId="2"/>
  </si>
  <si>
    <t>（１）スクリーニング経費</t>
    <rPh sb="10" eb="12">
      <t>ケイヒ</t>
    </rPh>
    <phoneticPr fontId="2"/>
  </si>
  <si>
    <t>（２）審査費用</t>
    <rPh sb="3" eb="5">
      <t>シンサ</t>
    </rPh>
    <rPh sb="5" eb="7">
      <t>ヒヨウ</t>
    </rPh>
    <phoneticPr fontId="2"/>
  </si>
  <si>
    <t>（４）管理費</t>
    <rPh sb="3" eb="5">
      <t>カンリ</t>
    </rPh>
    <phoneticPr fontId="2"/>
  </si>
  <si>
    <t>（５）治験事務局運営費用</t>
    <rPh sb="3" eb="5">
      <t>チケン</t>
    </rPh>
    <rPh sb="5" eb="8">
      <t>ジムキョク</t>
    </rPh>
    <rPh sb="8" eb="10">
      <t>ウンエイ</t>
    </rPh>
    <rPh sb="10" eb="12">
      <t>ヒヨウ</t>
    </rPh>
    <phoneticPr fontId="2"/>
  </si>
  <si>
    <t>（６）研究経費　Ⅱ</t>
    <rPh sb="3" eb="5">
      <t>ケンキュウ</t>
    </rPh>
    <rPh sb="5" eb="7">
      <t>ケイヒ</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</si>
  <si>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</si>
  <si>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</si>
  <si>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</si>
  <si>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｛（１）＋（２）＋（３）｝×１０％</t>
    <phoneticPr fontId="2"/>
  </si>
  <si>
    <t>直接経費　Ⅰ　　小計　（２）＋（３）＋（４）</t>
    <rPh sb="0" eb="2">
      <t>チョクセツ</t>
    </rPh>
    <rPh sb="2" eb="4">
      <t>ケイヒ</t>
    </rPh>
    <rPh sb="8" eb="10">
      <t>ショウケイ</t>
    </rPh>
    <phoneticPr fontId="2"/>
  </si>
  <si>
    <t>間接経費　Ⅰ　　｛（１）＋（２）＋（３）＋（４）｝×３０％</t>
    <rPh sb="0" eb="2">
      <t>カンセツ</t>
    </rPh>
    <rPh sb="2" eb="4">
      <t>ケイヒ</t>
    </rPh>
    <phoneticPr fontId="2"/>
  </si>
  <si>
    <t>｛（６）＋（７）＋（８）｝×１０％</t>
    <phoneticPr fontId="2"/>
  </si>
  <si>
    <t>直接経費　Ⅱ　　小計　（７）＋（８）＋（９）</t>
    <rPh sb="0" eb="2">
      <t>チョクセツ</t>
    </rPh>
    <rPh sb="2" eb="4">
      <t>ケイヒ</t>
    </rPh>
    <rPh sb="8" eb="10">
      <t>ショウケイ</t>
    </rPh>
    <phoneticPr fontId="2"/>
  </si>
  <si>
    <t>間接経費　Ⅱ　　｛（６）＋（７）＋（８）＋（９）｝×３０％</t>
    <rPh sb="0" eb="2">
      <t>カンセツ</t>
    </rPh>
    <rPh sb="2" eb="4">
      <t>ケイヒ</t>
    </rPh>
    <phoneticPr fontId="2"/>
  </si>
  <si>
    <t>金額（消費税別）</t>
    <rPh sb="0" eb="2">
      <t>キンガク</t>
    </rPh>
    <rPh sb="3" eb="6">
      <t>ショウヒゼイ</t>
    </rPh>
    <rPh sb="6" eb="7">
      <t>ベツ</t>
    </rPh>
    <phoneticPr fontId="2"/>
  </si>
  <si>
    <t>保管期間</t>
    <rPh sb="0" eb="2">
      <t>ホカン</t>
    </rPh>
    <rPh sb="2" eb="4">
      <t>キカン</t>
    </rPh>
    <phoneticPr fontId="2"/>
  </si>
  <si>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5"/>
  </si>
  <si>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2"/>
  </si>
  <si>
    <t>拡大治験</t>
    <rPh sb="0" eb="2">
      <t>カクダイ</t>
    </rPh>
    <rPh sb="2" eb="4">
      <t>チケン</t>
    </rPh>
    <phoneticPr fontId="2"/>
  </si>
  <si>
    <t>医薬品　</t>
    <phoneticPr fontId="2"/>
  </si>
  <si>
    <t>本要素のポイントを算定しない。</t>
    <phoneticPr fontId="2"/>
  </si>
  <si>
    <t>予定症例数×</t>
    <phoneticPr fontId="2"/>
  </si>
  <si>
    <t>円</t>
    <phoneticPr fontId="2"/>
  </si>
  <si>
    <t>治験事務局の運営に必要な費用</t>
    <rPh sb="0" eb="2">
      <t>チケン</t>
    </rPh>
    <rPh sb="2" eb="5">
      <t>ジムキョク</t>
    </rPh>
    <rPh sb="6" eb="8">
      <t>ウンエイ</t>
    </rPh>
    <rPh sb="9" eb="11">
      <t>ヒツヨウ</t>
    </rPh>
    <rPh sb="12" eb="14">
      <t>ヒヨウ</t>
    </rPh>
    <phoneticPr fontId="2"/>
  </si>
  <si>
    <t>（</t>
    <phoneticPr fontId="2"/>
  </si>
  <si>
    <t>円／１ヶ月が初回IRB開催月より発生する)</t>
    <phoneticPr fontId="2"/>
  </si>
  <si>
    <t>実績に応じた請求を希望</t>
    <rPh sb="0" eb="2">
      <t>ジッセキ</t>
    </rPh>
    <rPh sb="3" eb="4">
      <t>オウ</t>
    </rPh>
    <rPh sb="6" eb="8">
      <t>セイキュウ</t>
    </rPh>
    <rPh sb="9" eb="11">
      <t>キボウ</t>
    </rPh>
    <phoneticPr fontId="2"/>
  </si>
  <si>
    <t>J.</t>
    <phoneticPr fontId="2"/>
  </si>
  <si>
    <t>円（小数点は切り捨て）</t>
    <rPh sb="0" eb="1">
      <t>エン</t>
    </rPh>
    <phoneticPr fontId="2"/>
  </si>
  <si>
    <t>1P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</si>
  <si>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</si>
  <si>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</si>
  <si>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</si>
  <si>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</si>
  <si>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</si>
  <si>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</si>
  <si>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</si>
  <si>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</si>
  <si>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</si>
  <si>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</si>
  <si>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</si>
  <si>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</si>
  <si>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</si>
  <si>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</si>
  <si>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</si>
  <si>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</si>
  <si>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a～pの計</t>
    <rPh sb="4" eb="5">
      <t>ケイ</t>
    </rPh>
    <phoneticPr fontId="2"/>
  </si>
  <si>
    <t>ヶ月間の合計</t>
    <rPh sb="1" eb="2">
      <t>ゲツ</t>
    </rPh>
    <rPh sb="2" eb="3">
      <t>カン</t>
    </rPh>
    <rPh sb="4" eb="6">
      <t>ゴウケイ</t>
    </rPh>
    <phoneticPr fontId="2"/>
  </si>
  <si>
    <t>消費税別</t>
    <phoneticPr fontId="2"/>
  </si>
  <si>
    <t>円</t>
    <rPh sb="0" eb="1">
      <t>エン</t>
    </rPh>
    <phoneticPr fontId="2"/>
  </si>
  <si>
    <t>・総額</t>
    <rPh sb="1" eb="3">
      <t>ソウガク</t>
    </rPh>
    <phoneticPr fontId="2"/>
  </si>
  <si>
    <t>×</t>
    <phoneticPr fontId="2"/>
  </si>
  <si>
    <t>年</t>
    <rPh sb="0" eb="1">
      <t>ネン</t>
    </rPh>
    <phoneticPr fontId="2"/>
  </si>
  <si>
    <t>非課税</t>
    <rPh sb="0" eb="3">
      <t>ヒカゼイ</t>
    </rPh>
    <phoneticPr fontId="2"/>
  </si>
  <si>
    <t>N</t>
    <phoneticPr fontId="5"/>
  </si>
  <si>
    <t>資料の保存に係る経費</t>
    <rPh sb="3" eb="5">
      <t>ホゾン</t>
    </rPh>
    <phoneticPr fontId="2"/>
  </si>
  <si>
    <t>・保存手数料（10,000円／試験）</t>
    <rPh sb="1" eb="3">
      <t>ホゾン</t>
    </rPh>
    <rPh sb="13" eb="14">
      <t>エン</t>
    </rPh>
    <rPh sb="15" eb="17">
      <t>シケン</t>
    </rPh>
    <phoneticPr fontId="2"/>
  </si>
  <si>
    <t>端数調整額込みの</t>
    <rPh sb="0" eb="2">
      <t>ハスウ</t>
    </rPh>
    <rPh sb="2" eb="5">
      <t>チョウセイガク</t>
    </rPh>
    <rPh sb="5" eb="6">
      <t>コ</t>
    </rPh>
    <phoneticPr fontId="2"/>
  </si>
  <si>
    <t>の金額</t>
    <phoneticPr fontId="2"/>
  </si>
  <si>
    <t>端数調整額</t>
    <rPh sb="0" eb="2">
      <t>ハスウ</t>
    </rPh>
    <rPh sb="2" eb="5">
      <t>チョウセイガク</t>
    </rPh>
    <phoneticPr fontId="2"/>
  </si>
  <si>
    <t>（</t>
    <phoneticPr fontId="2"/>
  </si>
  <si>
    <t>に加算する）</t>
    <phoneticPr fontId="2"/>
  </si>
  <si>
    <t>5つのシートで構成されています。</t>
    <rPh sb="7" eb="9">
      <t>コウセイ</t>
    </rPh>
    <phoneticPr fontId="2"/>
  </si>
  <si>
    <t>・保存費用（8,000円／年）</t>
    <rPh sb="1" eb="3">
      <t>ホゾン</t>
    </rPh>
    <rPh sb="11" eb="12">
      <t>エン</t>
    </rPh>
    <phoneticPr fontId="2"/>
  </si>
  <si>
    <t>202●/●/●</t>
    <phoneticPr fontId="2"/>
  </si>
  <si>
    <t>・間接経費</t>
    <rPh sb="1" eb="3">
      <t>カンセツ</t>
    </rPh>
    <rPh sb="3" eb="5">
      <t>ケイヒ</t>
    </rPh>
    <phoneticPr fontId="2"/>
  </si>
  <si>
    <t>○</t>
  </si>
  <si>
    <t>YC書式512</t>
    <rPh sb="2" eb="4">
      <t>ショシキ</t>
    </rPh>
    <phoneticPr fontId="2"/>
  </si>
  <si>
    <t>YC書式510</t>
    <phoneticPr fontId="2"/>
  </si>
  <si>
    <t>YC書式512別紙１</t>
    <rPh sb="2" eb="4">
      <t>ショシキ</t>
    </rPh>
    <phoneticPr fontId="2"/>
  </si>
  <si>
    <t>YC書式512別紙2</t>
    <rPh sb="2" eb="4">
      <t>ショシキ</t>
    </rPh>
    <phoneticPr fontId="2"/>
  </si>
  <si>
    <t>治験研究経費ポイント算出表（医療機器）</t>
    <rPh sb="0" eb="2">
      <t>チケン</t>
    </rPh>
    <rPh sb="14" eb="18">
      <t>イリョウキキ</t>
    </rPh>
    <phoneticPr fontId="5"/>
  </si>
  <si>
    <t>被験機器</t>
    <rPh sb="2" eb="4">
      <t>キキ</t>
    </rPh>
    <phoneticPr fontId="2"/>
  </si>
  <si>
    <t>製品区分</t>
  </si>
  <si>
    <t>一般医療機器</t>
  </si>
  <si>
    <t>管理医療機器</t>
  </si>
  <si>
    <t>高度管理医療機器
または
特定保守管理医療機器</t>
    <phoneticPr fontId="2"/>
  </si>
  <si>
    <t>機器の種類</t>
  </si>
  <si>
    <t>体内留置を行わない
医療機器</t>
  </si>
  <si>
    <t>手術等により体内に
留置を行う医療機器</t>
  </si>
  <si>
    <t>体内と体外を２４時間
以上連結する医療機器</t>
  </si>
  <si>
    <t>被験者層</t>
  </si>
  <si>
    <t>成人</t>
  </si>
  <si>
    <t>小児、成人
（高齢者、肝、腎臓障害等
合併有）</t>
  </si>
  <si>
    <t>乳児、新生児</t>
  </si>
  <si>
    <t>対象疾患の重症度</t>
  </si>
  <si>
    <t>軽症</t>
  </si>
  <si>
    <t>中等度</t>
    <rPh sb="0" eb="3">
      <t>チュウトウド</t>
    </rPh>
    <phoneticPr fontId="2"/>
  </si>
  <si>
    <t>重症・重篤</t>
    <rPh sb="0" eb="2">
      <t>ジュウショウ</t>
    </rPh>
    <rPh sb="3" eb="5">
      <t>ジュウトク</t>
    </rPh>
    <phoneticPr fontId="2"/>
  </si>
  <si>
    <t>入院・外来の別</t>
  </si>
  <si>
    <t>外来</t>
  </si>
  <si>
    <t>入院</t>
  </si>
  <si>
    <t>試験機器の製造承認の状況</t>
    <rPh sb="0" eb="2">
      <t>シケン</t>
    </rPh>
    <rPh sb="2" eb="4">
      <t>キキ</t>
    </rPh>
    <phoneticPr fontId="2"/>
  </si>
  <si>
    <t>他の適応に
国内で承認</t>
  </si>
  <si>
    <t>同一適応に
欧米で承認</t>
  </si>
  <si>
    <t>未承認</t>
  </si>
  <si>
    <t>K</t>
    <phoneticPr fontId="2"/>
  </si>
  <si>
    <t>L</t>
    <phoneticPr fontId="2"/>
  </si>
  <si>
    <t>O</t>
    <phoneticPr fontId="5"/>
  </si>
  <si>
    <t>×回数(</t>
    <rPh sb="1" eb="2">
      <t>カイ</t>
    </rPh>
    <phoneticPr fontId="2"/>
  </si>
  <si>
    <t>×回数(</t>
    <phoneticPr fontId="2"/>
  </si>
  <si>
    <t>T</t>
    <phoneticPr fontId="2"/>
  </si>
  <si>
    <t>保管場所</t>
    <phoneticPr fontId="2"/>
  </si>
  <si>
    <t>棚・ロッカー等</t>
    <phoneticPr fontId="2"/>
  </si>
  <si>
    <t>専用場所・部屋・大型機器の設置管理</t>
    <phoneticPr fontId="2"/>
  </si>
  <si>
    <t>試験機器の保管場所について算定すること。なお、試験機器の他に依頼者から搬入される医薬品・医療機器等がある場合、それらも含めてポイントが高くなるよう算定すること。</t>
  </si>
  <si>
    <t>診療報酬点数のない診療法を新たに修得する必要のある関係者数</t>
    <rPh sb="13" eb="14">
      <t>アラ</t>
    </rPh>
    <rPh sb="20" eb="22">
      <t>ヒツヨウ</t>
    </rPh>
    <rPh sb="28" eb="29">
      <t>スウ</t>
    </rPh>
    <phoneticPr fontId="2"/>
  </si>
  <si>
    <t>1～5人</t>
    <phoneticPr fontId="2"/>
  </si>
  <si>
    <t>6～10人</t>
    <phoneticPr fontId="2"/>
  </si>
  <si>
    <t>11人以上</t>
    <rPh sb="2" eb="3">
      <t>ニン</t>
    </rPh>
    <rPh sb="3" eb="5">
      <t>イジョウ</t>
    </rPh>
    <phoneticPr fontId="2"/>
  </si>
  <si>
    <t>試験機器の使用に際して、診療報酬点数のない診療法を新たに修得する必要がある場合、当該関係者の人数について算定すること。</t>
  </si>
  <si>
    <t>対照機器の使用</t>
    <rPh sb="0" eb="2">
      <t>タイショウ</t>
    </rPh>
    <rPh sb="2" eb="4">
      <t>キキ</t>
    </rPh>
    <rPh sb="5" eb="7">
      <t>シヨウ</t>
    </rPh>
    <phoneticPr fontId="2"/>
  </si>
  <si>
    <t>被験機器を客観的に評価するため対照となる医療機器を使用する場合に算定すること。</t>
  </si>
  <si>
    <t>W</t>
    <phoneticPr fontId="2"/>
  </si>
  <si>
    <t>責任医師等を対象とした
試験機器の操作演習受講</t>
    <rPh sb="0" eb="2">
      <t>セキニン</t>
    </rPh>
    <rPh sb="2" eb="4">
      <t>イシ</t>
    </rPh>
    <rPh sb="4" eb="5">
      <t>トウ</t>
    </rPh>
    <rPh sb="6" eb="8">
      <t>タイショウ</t>
    </rPh>
    <rPh sb="12" eb="14">
      <t>シケン</t>
    </rPh>
    <rPh sb="14" eb="16">
      <t>キキ</t>
    </rPh>
    <rPh sb="17" eb="19">
      <t>ソウサ</t>
    </rPh>
    <rPh sb="19" eb="21">
      <t>エンシュウ</t>
    </rPh>
    <rPh sb="21" eb="23">
      <t>ジュコウ</t>
    </rPh>
    <phoneticPr fontId="2"/>
  </si>
  <si>
    <t>必須</t>
    <rPh sb="0" eb="2">
      <t>ヒッス</t>
    </rPh>
    <phoneticPr fontId="2"/>
  </si>
  <si>
    <t>責任医師又は分担医師を対象として試験機器又は対照機器の操作説明又は演習等の受講を要する場合に算定すること。</t>
  </si>
  <si>
    <t>X</t>
    <phoneticPr fontId="2"/>
  </si>
  <si>
    <t>試験機器の保守管理の頻度</t>
    <rPh sb="0" eb="2">
      <t>シケン</t>
    </rPh>
    <rPh sb="2" eb="4">
      <t>キキ</t>
    </rPh>
    <rPh sb="5" eb="7">
      <t>ホシュ</t>
    </rPh>
    <rPh sb="7" eb="9">
      <t>カンリ</t>
    </rPh>
    <rPh sb="10" eb="12">
      <t>ヒンド</t>
    </rPh>
    <phoneticPr fontId="2"/>
  </si>
  <si>
    <t>治験で必要とする試験機器又は対照機器の保守管理の頻度について算定すること。</t>
  </si>
  <si>
    <t>Y</t>
    <phoneticPr fontId="2"/>
  </si>
  <si>
    <t>管理が必要な試験機器の規格数</t>
    <rPh sb="0" eb="2">
      <t>カンリ</t>
    </rPh>
    <rPh sb="3" eb="5">
      <t>ヒツヨウ</t>
    </rPh>
    <rPh sb="6" eb="8">
      <t>シケン</t>
    </rPh>
    <rPh sb="8" eb="10">
      <t>キキ</t>
    </rPh>
    <rPh sb="11" eb="13">
      <t>キカク</t>
    </rPh>
    <rPh sb="13" eb="14">
      <t>スウ</t>
    </rPh>
    <phoneticPr fontId="2"/>
  </si>
  <si>
    <t>試験機器（又は試験機器に準じて依頼者から提供される薬剤・医療機器）の規格が複数ある場合に算定すること。</t>
  </si>
  <si>
    <t>（A～Sの合計ポイント数：</t>
    <phoneticPr fontId="2"/>
  </si>
  <si>
    <t>（T～Yの合計ポイント数：</t>
    <phoneticPr fontId="2"/>
  </si>
  <si>
    <t>R</t>
    <phoneticPr fontId="2"/>
  </si>
  <si>
    <t>医薬品、医療機器等の品質、有効性及び安全性の確保等に関する法律（昭和３５年８月１０日法律第１４５号）第２条第１項第５項～第８項に従って厚生労働大臣が指定する分類について算定すること。</t>
  </si>
  <si>
    <t>医療機器の種類について算定すること。</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</si>
  <si>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phoneticPr fontId="2"/>
  </si>
  <si>
    <t>試験期間内に入院が必須の場合、入院にカウントすること。</t>
    <phoneticPr fontId="2"/>
  </si>
  <si>
    <t>希少疾病に該当する場合に算定すること。</t>
  </si>
  <si>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phoneticPr fontId="2"/>
  </si>
  <si>
    <t>プロトコルに規定されるVisitの頻度について算定すること。なお、試験の時期によって来院頻度が変動する場合、ポイントが最大になるように来院頻度を算定すること。</t>
  </si>
  <si>
    <t>バイタルサイン（血圧・脈拍数・呼吸数・体重など）、身体所見などの項目数を算定すること。</t>
  </si>
  <si>
    <t>一般的な臨床検査（採血・採尿など）及び造影剤を用いない画像診断（単純Ｘ線、CT、MRIなど）、心電図検査、超音波検査などの身体的・精神的な侵襲が無い（又は非常に少ない）検査等の項目数を算定すること。</t>
  </si>
  <si>
    <t>造影剤を用いる画像診断（単純Ｘ線、CT、MRI、超音波検査など）及び内視鏡検査、神経伝達速度検査などの身体的・精神的な侵襲が伴う検査等の項目数を算定すること。</t>
  </si>
  <si>
    <t>薬物血中濃度測定のための頻回な採血や蓄尿が規定されている場合は、その回数を算定すること。</t>
  </si>
  <si>
    <t>手術及び骨髄穿刺、動脈血採取などの侵襲性が高い方法による検体採取が規定されている場合には、その回数を算定すること。ただし、要素Ｎ又は要素Ｏと重複して算定しない。</t>
  </si>
  <si>
    <t>CT画像やMRI画像などを依頼者に提供する場合に算定すること。</t>
  </si>
  <si>
    <t>治験に必要な経費内訳書（医療機器）</t>
    <rPh sb="0" eb="2">
      <t>チケン</t>
    </rPh>
    <rPh sb="3" eb="5">
      <t>ヒツヨウ</t>
    </rPh>
    <rPh sb="6" eb="8">
      <t>ケイヒ</t>
    </rPh>
    <rPh sb="8" eb="11">
      <t>ウチワケショ</t>
    </rPh>
    <rPh sb="12" eb="16">
      <t>イリョウキキ</t>
    </rPh>
    <phoneticPr fontId="5"/>
  </si>
  <si>
    <t>Ａ～Ｓポイント数</t>
    <phoneticPr fontId="2"/>
  </si>
  <si>
    <t>YC書式512
（６）研究経費　Ⅱ</t>
    <phoneticPr fontId="2"/>
  </si>
  <si>
    <t>YC書式512
（９）管理費</t>
    <phoneticPr fontId="2"/>
  </si>
  <si>
    <t>YC書式512
（７）または（８）CRC人件費</t>
    <phoneticPr fontId="2"/>
  </si>
  <si>
    <t>YC書式512
間接経費　Ⅱ</t>
    <phoneticPr fontId="2"/>
  </si>
  <si>
    <t>試験で想定する被験者層について、Common Terminology Criteria for Adverse Events (CTCAE) Version 5.0「有害事象共通用語規準 v5.0 日本語訳JCOG 版」を参考とし、原則としてGrade 1を「軽症」、Grade 2を「中等症」、Grade 3以上を「重症・重篤」として算定すること。なお、当該参考資料が改訂された場合には、経費算定時の最新版を用いる（日本臨床腫瘍研究グループのホームページ参照：http://www.jcog.jp/index.htm）。</t>
    <phoneticPr fontId="2"/>
  </si>
  <si>
    <t>製造販売後臨床試験のケース</t>
    <rPh sb="0" eb="9">
      <t>セイゾウハンバイゴリンショウシケン</t>
    </rPh>
    <phoneticPr fontId="2"/>
  </si>
  <si>
    <t>拡大治験のケース</t>
    <phoneticPr fontId="2"/>
  </si>
  <si>
    <t>本要素のポイントを算定しない。</t>
    <phoneticPr fontId="2"/>
  </si>
  <si>
    <t>評価の対象である被験機器の製造承認状況について算定すること。なお、製造販売後臨床試験の場合は、当該要素を算定しない。</t>
    <phoneticPr fontId="2"/>
  </si>
  <si>
    <t>治験のケース</t>
    <rPh sb="0" eb="2">
      <t>チケン</t>
    </rPh>
    <phoneticPr fontId="2"/>
  </si>
  <si>
    <t>（イ）運営単位合計（１ヶ月当り）</t>
    <phoneticPr fontId="2"/>
  </si>
  <si>
    <t xml:space="preserve">　　 </t>
    <phoneticPr fontId="2"/>
  </si>
  <si>
    <t>運営単位合計（試験期間全体）</t>
    <phoneticPr fontId="2"/>
  </si>
  <si>
    <t>被験者負担軽減費（治験参加に伴う被験者の負担を軽減する為の費用／１来院当り）</t>
    <phoneticPr fontId="2"/>
  </si>
  <si>
    <t>標本作製費用（検体などのスライド等作製費用／1症例当り）</t>
    <rPh sb="17" eb="19">
      <t>サクセイ</t>
    </rPh>
    <rPh sb="19" eb="21">
      <t>ヒヨウ</t>
    </rPh>
    <rPh sb="23" eb="25">
      <t>ショウレイ</t>
    </rPh>
    <rPh sb="25" eb="26">
      <t>アタ</t>
    </rPh>
    <phoneticPr fontId="2"/>
  </si>
  <si>
    <t>追跡調査（1調査当り）</t>
    <rPh sb="6" eb="8">
      <t>チョウサ</t>
    </rPh>
    <rPh sb="8" eb="9">
      <t>アタ</t>
    </rPh>
    <phoneticPr fontId="2"/>
  </si>
  <si>
    <t>生存調査（1調査当り）</t>
    <phoneticPr fontId="2"/>
  </si>
  <si>
    <t>脱落症例経費（症例脱落にかかる経費／１症例当り）</t>
    <phoneticPr fontId="2"/>
  </si>
  <si>
    <t>監査対応費（依頼者の監査にかかる経費／１日当り）</t>
    <phoneticPr fontId="2"/>
  </si>
  <si>
    <t>ＧＣＰ適合性調査対応費（規制当局の査察にかかる経費／１日当り）</t>
    <rPh sb="12" eb="14">
      <t>キセイ</t>
    </rPh>
    <phoneticPr fontId="2"/>
  </si>
  <si>
    <t>終了報告書提出後対応費（モニタリング又は監査にかかる費用／１日当り）</t>
    <rPh sb="0" eb="2">
      <t>シュウリョウ</t>
    </rPh>
    <rPh sb="2" eb="5">
      <t>ホウコクショ</t>
    </rPh>
    <rPh sb="5" eb="7">
      <t>テイシュツ</t>
    </rPh>
    <rPh sb="7" eb="8">
      <t>ゴ</t>
    </rPh>
    <rPh sb="8" eb="10">
      <t>タイオウ</t>
    </rPh>
    <rPh sb="10" eb="11">
      <t>ヒ</t>
    </rPh>
    <rPh sb="18" eb="19">
      <t>マタ</t>
    </rPh>
    <rPh sb="20" eb="22">
      <t>カンサ</t>
    </rPh>
    <rPh sb="26" eb="28">
      <t>ヒヨウ</t>
    </rPh>
    <rPh sb="30" eb="31">
      <t>ニチ</t>
    </rPh>
    <rPh sb="31" eb="32">
      <t>アタ</t>
    </rPh>
    <phoneticPr fontId="2"/>
  </si>
  <si>
    <t>（ウ）症例単位合計（症例実施にかかる経費／１症例当り）</t>
    <rPh sb="12" eb="14">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</si>
</sst>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quot;×&quot;0&quot;円×予定症例数&quot;"/>
    <numFmt numFmtId="177" formatCode="&quot;枚×&quot;0&quot;円&quot;"/>
    <numFmt numFmtId="178" formatCode="&quot;¥&quot;#,###"/>
    <numFmt numFmtId="179" formatCode="0.0%"/>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u/>
      <sz val="16"/>
      <name val="ＭＳ Ｐゴシック"/>
      <family val="3"/>
      <charset val="128"/>
    </font>
    <font>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2"/>
      <charset val="128"/>
      <scheme val="minor"/>
    </font>
    <font>
      <sz val="14"/>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cellStyleXfs>
  <cellXfs count="376">
    <xf numFmtId="0" fontId="0" fillId="0" borderId="0" xfId="0">
      <alignment vertical="center"/>
    </xf>
    <xf numFmtId="0" fontId="4" fillId="0" borderId="0" xfId="2" applyFont="1" applyAlignment="1">
      <alignment horizontal="center" vertical="center"/>
    </xf>
    <xf numFmtId="0" fontId="6" fillId="0" borderId="1" xfId="2" applyFont="1" applyBorder="1" applyAlignment="1">
      <alignment horizontal="left" vertical="center" wrapText="1"/>
    </xf>
    <xf numFmtId="0" fontId="7" fillId="0" borderId="9" xfId="2" applyFont="1" applyBorder="1" applyAlignment="1">
      <alignment horizontal="center" vertical="center" textRotation="255"/>
    </xf>
    <xf numFmtId="0" fontId="3" fillId="0" borderId="0" xfId="2" applyAlignment="1">
      <alignment horizontal="left"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6" fillId="0" borderId="0" xfId="2" applyFont="1" applyAlignment="1">
      <alignment horizontal="left" vertical="center"/>
    </xf>
    <xf numFmtId="0" fontId="3" fillId="0" borderId="0" xfId="2" applyAlignment="1">
      <alignment horizontal="center" vertical="center"/>
    </xf>
    <xf numFmtId="0" fontId="10" fillId="0" borderId="0" xfId="0" applyFont="1" applyAlignment="1">
      <alignment horizontal="center" vertical="center"/>
    </xf>
    <xf numFmtId="0" fontId="3" fillId="2" borderId="2" xfId="2" applyFill="1" applyBorder="1" applyAlignment="1">
      <alignment horizontal="center" vertical="center"/>
    </xf>
    <xf numFmtId="0" fontId="3" fillId="4" borderId="15" xfId="2" applyFill="1" applyBorder="1" applyAlignment="1" applyProtection="1">
      <alignment horizontal="center" vertical="center" wrapText="1"/>
      <protection locked="0"/>
    </xf>
    <xf numFmtId="0" fontId="3" fillId="0" borderId="18" xfId="2" applyBorder="1" applyAlignment="1">
      <alignment horizontal="center" vertical="center" wrapText="1"/>
    </xf>
    <xf numFmtId="0" fontId="3" fillId="3" borderId="15" xfId="2" applyFill="1" applyBorder="1" applyAlignment="1">
      <alignment horizontal="center" vertical="center" wrapText="1"/>
    </xf>
    <xf numFmtId="0" fontId="3" fillId="2" borderId="18" xfId="2" applyFill="1" applyBorder="1" applyAlignment="1">
      <alignment horizontal="center" vertical="center"/>
    </xf>
    <xf numFmtId="0" fontId="3" fillId="2" borderId="18" xfId="2" applyFill="1" applyBorder="1" applyAlignment="1">
      <alignment horizontal="left" vertical="center"/>
    </xf>
    <xf numFmtId="0" fontId="6" fillId="4" borderId="15" xfId="2" applyFont="1" applyFill="1" applyBorder="1" applyAlignment="1" applyProtection="1">
      <alignment horizontal="center" vertical="center" wrapText="1"/>
      <protection locked="0"/>
    </xf>
    <xf numFmtId="0" fontId="12" fillId="0" borderId="3" xfId="0" applyFont="1" applyBorder="1" applyAlignment="1">
      <alignment vertical="center" wrapText="1"/>
    </xf>
    <xf numFmtId="0" fontId="13" fillId="0" borderId="3" xfId="0" applyFont="1" applyBorder="1" applyAlignment="1">
      <alignment vertical="center" wrapText="1"/>
    </xf>
    <xf numFmtId="0" fontId="10" fillId="0" borderId="0" xfId="0" applyFont="1" applyAlignment="1">
      <alignment vertical="top"/>
    </xf>
    <xf numFmtId="0" fontId="4" fillId="0" borderId="0" xfId="2" applyFont="1" applyAlignment="1">
      <alignment vertical="center" wrapText="1"/>
    </xf>
    <xf numFmtId="0" fontId="9" fillId="0" borderId="5" xfId="0" applyFont="1" applyBorder="1">
      <alignment vertical="center"/>
    </xf>
    <xf numFmtId="0" fontId="3" fillId="2" borderId="2" xfId="2" applyFill="1" applyBorder="1" applyAlignment="1">
      <alignment horizontal="right" vertical="center"/>
    </xf>
    <xf numFmtId="0" fontId="3" fillId="0" borderId="1" xfId="2" applyBorder="1" applyAlignment="1">
      <alignment horizontal="center" vertical="center"/>
    </xf>
    <xf numFmtId="0" fontId="3" fillId="0" borderId="1" xfId="2" applyBorder="1" applyAlignment="1">
      <alignment horizontal="left" vertical="center"/>
    </xf>
    <xf numFmtId="0" fontId="9" fillId="0" borderId="0" xfId="0" applyFont="1" applyProtection="1">
      <alignment vertical="center"/>
      <protection locked="0"/>
    </xf>
    <xf numFmtId="3" fontId="11" fillId="0" borderId="0" xfId="0" applyNumberFormat="1" applyFont="1" applyAlignment="1">
      <alignment horizontal="right" vertical="center"/>
    </xf>
    <xf numFmtId="0" fontId="11" fillId="0" borderId="0" xfId="0" applyFont="1" applyAlignment="1">
      <alignment horizontal="right" vertical="center"/>
    </xf>
    <xf numFmtId="0" fontId="9" fillId="0" borderId="2" xfId="0" applyFont="1" applyBorder="1">
      <alignment vertical="center"/>
    </xf>
    <xf numFmtId="0" fontId="13" fillId="4" borderId="3" xfId="0" applyFont="1" applyFill="1" applyBorder="1" applyAlignment="1">
      <alignment vertical="center" wrapText="1"/>
    </xf>
    <xf numFmtId="0" fontId="13" fillId="3" borderId="3" xfId="0" applyFont="1" applyFill="1" applyBorder="1" applyAlignment="1">
      <alignment vertical="center" wrapText="1"/>
    </xf>
    <xf numFmtId="0" fontId="9" fillId="0" borderId="2" xfId="0" applyFont="1" applyBorder="1" applyAlignment="1">
      <alignment vertical="center" wrapText="1"/>
    </xf>
    <xf numFmtId="0" fontId="3" fillId="0" borderId="3" xfId="2" applyBorder="1" applyAlignment="1">
      <alignment horizontal="center" vertical="center" wrapText="1"/>
    </xf>
    <xf numFmtId="0" fontId="3" fillId="0" borderId="4" xfId="2" applyBorder="1" applyAlignment="1">
      <alignment horizontal="center" vertical="center" wrapText="1"/>
    </xf>
    <xf numFmtId="0" fontId="3" fillId="0" borderId="1" xfId="2" applyBorder="1" applyAlignment="1">
      <alignment horizontal="left" vertical="center" wrapText="1"/>
    </xf>
    <xf numFmtId="0" fontId="3" fillId="0" borderId="0" xfId="2" applyAlignment="1">
      <alignment horizontal="left" vertical="center" wrapText="1"/>
    </xf>
    <xf numFmtId="0" fontId="3" fillId="0" borderId="0" xfId="2" applyAlignment="1">
      <alignment horizontal="center" vertical="center" wrapText="1"/>
    </xf>
    <xf numFmtId="0" fontId="3" fillId="0" borderId="10" xfId="2" applyBorder="1" applyAlignment="1">
      <alignment horizontal="center" vertical="center"/>
    </xf>
    <xf numFmtId="0" fontId="3" fillId="0" borderId="3" xfId="2" applyBorder="1" applyAlignment="1">
      <alignment horizontal="center" vertical="center"/>
    </xf>
    <xf numFmtId="0" fontId="3" fillId="0" borderId="9" xfId="2" applyBorder="1" applyAlignment="1">
      <alignment horizontal="center" vertical="center"/>
    </xf>
    <xf numFmtId="0" fontId="3" fillId="3" borderId="3" xfId="2" applyFill="1" applyBorder="1" applyAlignment="1">
      <alignment horizontal="center" vertical="center"/>
    </xf>
    <xf numFmtId="0" fontId="9" fillId="0" borderId="0" xfId="0" applyFont="1" applyAlignment="1">
      <alignment vertical="top"/>
    </xf>
    <xf numFmtId="0" fontId="9" fillId="4" borderId="4"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wrapText="1"/>
      <protection locked="0"/>
    </xf>
    <xf numFmtId="0" fontId="9" fillId="4" borderId="2" xfId="0" applyFont="1" applyFill="1" applyBorder="1" applyAlignment="1" applyProtection="1">
      <alignment horizontal="center" vertical="center" wrapText="1"/>
      <protection locked="0"/>
    </xf>
    <xf numFmtId="0" fontId="15" fillId="4" borderId="0" xfId="0" applyFont="1" applyFill="1" applyAlignment="1" applyProtection="1">
      <alignment horizontal="left" vertical="center" wrapText="1"/>
      <protection locked="0"/>
    </xf>
    <xf numFmtId="0" fontId="15" fillId="4" borderId="7" xfId="0" applyFont="1" applyFill="1" applyBorder="1" applyAlignment="1" applyProtection="1">
      <alignment horizontal="left" vertical="center" wrapText="1"/>
      <protection locked="0"/>
    </xf>
    <xf numFmtId="0" fontId="15" fillId="0" borderId="5" xfId="0" applyFont="1" applyBorder="1">
      <alignment vertical="center"/>
    </xf>
    <xf numFmtId="0" fontId="9" fillId="0" borderId="9" xfId="0" applyFont="1" applyBorder="1" applyAlignment="1">
      <alignment horizontal="right" vertical="center" wrapText="1"/>
    </xf>
    <xf numFmtId="0" fontId="9" fillId="4" borderId="12"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wrapText="1"/>
      <protection locked="0"/>
    </xf>
    <xf numFmtId="38" fontId="11" fillId="0" borderId="0" xfId="1" applyFont="1" applyFill="1" applyBorder="1" applyAlignment="1">
      <alignment vertical="center"/>
    </xf>
    <xf numFmtId="38" fontId="11" fillId="0" borderId="1" xfId="1" applyFont="1" applyFill="1" applyBorder="1" applyAlignment="1">
      <alignment vertical="center"/>
    </xf>
    <xf numFmtId="0" fontId="9" fillId="0" borderId="1" xfId="0" applyFont="1" applyBorder="1">
      <alignment vertical="center"/>
    </xf>
    <xf numFmtId="3" fontId="11" fillId="0" borderId="0" xfId="0" applyNumberFormat="1" applyFont="1">
      <alignment vertical="center"/>
    </xf>
    <xf numFmtId="3" fontId="9" fillId="0" borderId="0" xfId="0" applyNumberFormat="1" applyFont="1" applyAlignment="1">
      <alignment horizontal="center" vertical="center"/>
    </xf>
    <xf numFmtId="38" fontId="9" fillId="0" borderId="0" xfId="0" applyNumberFormat="1" applyFont="1" applyAlignment="1">
      <alignment horizontal="center" vertical="center"/>
    </xf>
    <xf numFmtId="38" fontId="11" fillId="0" borderId="0" xfId="0" applyNumberFormat="1" applyFont="1" applyAlignment="1">
      <alignment horizontal="center" vertical="center"/>
    </xf>
    <xf numFmtId="0" fontId="9" fillId="0" borderId="0" xfId="0" applyFont="1" applyAlignment="1">
      <alignment horizontal="left"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0" borderId="0" xfId="0" applyFont="1" applyAlignment="1">
      <alignment horizontal="left" vertical="center"/>
    </xf>
    <xf numFmtId="0" fontId="18" fillId="0" borderId="0" xfId="0" applyFont="1" applyAlignment="1">
      <alignment horizontal="left" vertical="center" wrapText="1"/>
    </xf>
    <xf numFmtId="0" fontId="6" fillId="3" borderId="0" xfId="2" applyFont="1" applyFill="1" applyAlignment="1">
      <alignment vertical="center" wrapText="1"/>
    </xf>
    <xf numFmtId="0" fontId="9" fillId="3" borderId="4" xfId="0" applyFont="1" applyFill="1" applyBorder="1" applyAlignment="1">
      <alignment horizontal="center" vertical="center"/>
    </xf>
    <xf numFmtId="0" fontId="9" fillId="3" borderId="2" xfId="0" applyFont="1" applyFill="1" applyBorder="1" applyAlignment="1">
      <alignment horizontal="center" vertical="center"/>
    </xf>
    <xf numFmtId="0" fontId="15" fillId="3" borderId="7" xfId="0" applyFont="1" applyFill="1" applyBorder="1" applyAlignment="1">
      <alignment horizontal="left" vertical="center" wrapText="1"/>
    </xf>
    <xf numFmtId="0" fontId="9" fillId="0" borderId="1" xfId="0" applyFont="1" applyBorder="1" applyAlignment="1" applyProtection="1">
      <alignment horizontal="left" vertical="center"/>
      <protection locked="0"/>
    </xf>
    <xf numFmtId="0" fontId="3" fillId="0" borderId="1" xfId="2" applyBorder="1" applyAlignment="1">
      <alignment vertical="center"/>
    </xf>
    <xf numFmtId="0" fontId="9" fillId="4" borderId="6" xfId="0" applyFont="1" applyFill="1" applyBorder="1" applyProtection="1">
      <alignment vertical="center"/>
      <protection locked="0"/>
    </xf>
    <xf numFmtId="0" fontId="9" fillId="4" borderId="13" xfId="0" applyFont="1" applyFill="1" applyBorder="1" applyProtection="1">
      <alignment vertical="center"/>
      <protection locked="0"/>
    </xf>
    <xf numFmtId="0" fontId="9" fillId="4" borderId="9" xfId="0" applyFont="1" applyFill="1" applyBorder="1" applyProtection="1">
      <alignment vertical="center"/>
      <protection locked="0"/>
    </xf>
    <xf numFmtId="0" fontId="9" fillId="0" borderId="7" xfId="0" applyFont="1" applyBorder="1" applyAlignment="1">
      <alignment vertical="center" wrapText="1"/>
    </xf>
    <xf numFmtId="0" fontId="9" fillId="0" borderId="0" xfId="0" applyFont="1" applyAlignment="1">
      <alignment vertical="center" wrapText="1"/>
    </xf>
    <xf numFmtId="0" fontId="9" fillId="0" borderId="13" xfId="0" applyFont="1" applyBorder="1">
      <alignment vertical="center"/>
    </xf>
    <xf numFmtId="38" fontId="9" fillId="0" borderId="0" xfId="0" applyNumberFormat="1" applyFont="1">
      <alignment vertical="center"/>
    </xf>
    <xf numFmtId="0" fontId="9" fillId="0" borderId="0" xfId="0" applyFont="1" applyAlignment="1" applyProtection="1">
      <alignment horizontal="left" vertical="center"/>
      <protection locked="0"/>
    </xf>
    <xf numFmtId="0" fontId="3" fillId="0" borderId="0" xfId="2" applyAlignment="1">
      <alignment vertical="center"/>
    </xf>
    <xf numFmtId="6" fontId="9" fillId="0" borderId="0" xfId="3" applyFont="1" applyFill="1" applyBorder="1" applyAlignment="1">
      <alignment vertical="center"/>
    </xf>
    <xf numFmtId="178" fontId="9" fillId="0" borderId="0" xfId="0" applyNumberFormat="1" applyFont="1">
      <alignment vertical="center"/>
    </xf>
    <xf numFmtId="178" fontId="9" fillId="0" borderId="0" xfId="3" applyNumberFormat="1" applyFont="1" applyFill="1" applyBorder="1" applyAlignment="1">
      <alignment horizontal="center" vertical="center"/>
    </xf>
    <xf numFmtId="0" fontId="9" fillId="0" borderId="0" xfId="0" applyFont="1" applyAlignment="1">
      <alignment horizontal="left" vertical="center" wrapText="1"/>
    </xf>
    <xf numFmtId="9" fontId="9" fillId="0" borderId="0" xfId="0" applyNumberFormat="1" applyFont="1" applyAlignment="1">
      <alignment horizontal="right" vertical="center" wrapText="1"/>
    </xf>
    <xf numFmtId="178" fontId="9" fillId="0" borderId="0" xfId="3" applyNumberFormat="1" applyFont="1" applyFill="1" applyBorder="1" applyAlignment="1">
      <alignment horizontal="right" vertical="center"/>
    </xf>
    <xf numFmtId="0" fontId="17" fillId="0" borderId="0" xfId="0" applyFont="1">
      <alignment vertical="center"/>
    </xf>
    <xf numFmtId="6" fontId="9" fillId="0" borderId="0" xfId="0" applyNumberFormat="1" applyFont="1">
      <alignment vertical="center"/>
    </xf>
    <xf numFmtId="3" fontId="9" fillId="0" borderId="0" xfId="0" applyNumberFormat="1" applyFont="1">
      <alignment vertical="center"/>
    </xf>
    <xf numFmtId="0" fontId="3" fillId="0" borderId="9" xfId="2" applyBorder="1" applyAlignment="1">
      <alignment horizontal="center" vertical="center" wrapText="1"/>
    </xf>
    <xf numFmtId="178" fontId="9" fillId="3" borderId="5" xfId="3" applyNumberFormat="1" applyFont="1" applyFill="1" applyBorder="1" applyAlignment="1">
      <alignment vertical="center"/>
    </xf>
    <xf numFmtId="178" fontId="9" fillId="3" borderId="2" xfId="3" applyNumberFormat="1" applyFont="1" applyFill="1" applyBorder="1" applyAlignment="1">
      <alignment horizontal="center" vertical="center"/>
    </xf>
    <xf numFmtId="0" fontId="3" fillId="0" borderId="3" xfId="2" applyBorder="1" applyAlignment="1">
      <alignment horizontal="left" vertical="center" wrapText="1"/>
    </xf>
    <xf numFmtId="38" fontId="9" fillId="3" borderId="2" xfId="0" applyNumberFormat="1" applyFont="1" applyFill="1" applyBorder="1">
      <alignment vertical="center"/>
    </xf>
    <xf numFmtId="0" fontId="4" fillId="0" borderId="0" xfId="2" applyFont="1" applyAlignment="1">
      <alignment horizontal="left" vertical="center"/>
    </xf>
    <xf numFmtId="0" fontId="10" fillId="0" borderId="0" xfId="0" applyFont="1" applyAlignment="1">
      <alignment horizontal="left" wrapText="1"/>
    </xf>
    <xf numFmtId="0" fontId="3" fillId="0" borderId="3" xfId="2" applyBorder="1" applyAlignment="1">
      <alignment horizontal="left" vertical="center"/>
    </xf>
    <xf numFmtId="0" fontId="3" fillId="0" borderId="4" xfId="2" applyBorder="1" applyAlignment="1">
      <alignment horizontal="left" vertical="center" wrapText="1"/>
    </xf>
    <xf numFmtId="0" fontId="3" fillId="0" borderId="2" xfId="2" applyBorder="1" applyAlignment="1">
      <alignment horizontal="left" vertical="center" wrapText="1"/>
    </xf>
    <xf numFmtId="0" fontId="3" fillId="0" borderId="5" xfId="2" applyBorder="1" applyAlignment="1">
      <alignment horizontal="left" vertical="center" wrapText="1"/>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4" borderId="2" xfId="2" applyFill="1" applyBorder="1" applyAlignment="1" applyProtection="1">
      <alignment horizontal="center" vertical="center"/>
      <protection locked="0"/>
    </xf>
    <xf numFmtId="0" fontId="3" fillId="0" borderId="2" xfId="2" applyBorder="1" applyAlignment="1">
      <alignment horizontal="center" vertical="center"/>
    </xf>
    <xf numFmtId="0" fontId="3" fillId="0" borderId="5" xfId="2" applyBorder="1" applyAlignment="1">
      <alignment horizontal="center" vertical="center"/>
    </xf>
    <xf numFmtId="0" fontId="3" fillId="0" borderId="3" xfId="2" applyBorder="1" applyAlignment="1">
      <alignment horizontal="center" vertical="center" wrapText="1"/>
    </xf>
    <xf numFmtId="0" fontId="10" fillId="0" borderId="4" xfId="0" applyFont="1" applyBorder="1" applyAlignment="1">
      <alignment horizontal="left" vertical="center"/>
    </xf>
    <xf numFmtId="0" fontId="9" fillId="0" borderId="2" xfId="0" applyFont="1" applyBorder="1" applyAlignment="1">
      <alignment horizontal="left" vertical="center"/>
    </xf>
    <xf numFmtId="0" fontId="9" fillId="3" borderId="2" xfId="0" applyFont="1" applyFill="1" applyBorder="1" applyAlignment="1">
      <alignment horizontal="center" vertical="center"/>
    </xf>
    <xf numFmtId="0" fontId="9" fillId="0" borderId="5" xfId="0" applyFont="1" applyBorder="1" applyAlignment="1">
      <alignment horizontal="left" vertical="center"/>
    </xf>
    <xf numFmtId="0" fontId="9" fillId="0" borderId="3" xfId="0" applyFont="1" applyBorder="1" applyAlignment="1">
      <alignment horizontal="left" vertical="center"/>
    </xf>
    <xf numFmtId="0" fontId="9" fillId="0" borderId="15" xfId="0" applyFont="1" applyBorder="1" applyAlignment="1">
      <alignment horizontal="left" vertical="center"/>
    </xf>
    <xf numFmtId="0" fontId="9" fillId="0" borderId="2" xfId="0" applyFont="1" applyBorder="1" applyAlignment="1">
      <alignment horizontal="center" vertical="center"/>
    </xf>
    <xf numFmtId="0" fontId="6" fillId="2" borderId="2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3" fillId="2" borderId="22" xfId="2" applyFill="1" applyBorder="1" applyAlignment="1">
      <alignment horizontal="center" vertical="center" wrapText="1"/>
    </xf>
    <xf numFmtId="0" fontId="3" fillId="2" borderId="23" xfId="2" applyFill="1" applyBorder="1" applyAlignment="1">
      <alignment horizontal="center" vertical="center" wrapText="1"/>
    </xf>
    <xf numFmtId="0" fontId="3" fillId="2" borderId="24" xfId="2" applyFill="1" applyBorder="1" applyAlignment="1">
      <alignment horizontal="center"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6" fillId="0" borderId="3" xfId="2" applyFont="1" applyBorder="1" applyAlignment="1">
      <alignment horizontal="left" vertical="center" wrapText="1"/>
    </xf>
    <xf numFmtId="0" fontId="3" fillId="0" borderId="11" xfId="2" applyBorder="1" applyAlignment="1">
      <alignment horizontal="left" vertical="center" wrapText="1"/>
    </xf>
    <xf numFmtId="0" fontId="3" fillId="0" borderId="12" xfId="2" applyBorder="1" applyAlignment="1">
      <alignment horizontal="left" vertical="center" wrapText="1"/>
    </xf>
    <xf numFmtId="0" fontId="3" fillId="2" borderId="2" xfId="2" applyFill="1" applyBorder="1" applyAlignment="1">
      <alignment horizontal="left" vertical="center"/>
    </xf>
    <xf numFmtId="0" fontId="3" fillId="2" borderId="5" xfId="2" applyFill="1" applyBorder="1" applyAlignment="1">
      <alignment horizontal="left" vertical="center"/>
    </xf>
    <xf numFmtId="0" fontId="3" fillId="0" borderId="3" xfId="2" applyBorder="1" applyAlignment="1">
      <alignment horizontal="left" vertical="center" wrapText="1"/>
    </xf>
    <xf numFmtId="0" fontId="3" fillId="2" borderId="4" xfId="2" applyFill="1" applyBorder="1" applyAlignment="1">
      <alignment horizontal="right" vertical="center"/>
    </xf>
    <xf numFmtId="0" fontId="3" fillId="2" borderId="2" xfId="2" applyFill="1" applyBorder="1" applyAlignment="1">
      <alignment horizontal="right" vertical="center"/>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Border="1" applyAlignment="1">
      <alignment horizontal="center" vertical="center"/>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3" fillId="0" borderId="5" xfId="2" applyBorder="1" applyAlignment="1">
      <alignment horizontal="center" vertical="center" wrapText="1"/>
    </xf>
    <xf numFmtId="0" fontId="3" fillId="3" borderId="4" xfId="2" applyFill="1" applyBorder="1" applyAlignment="1">
      <alignment horizontal="center" vertical="center" wrapText="1"/>
    </xf>
    <xf numFmtId="0" fontId="3" fillId="3" borderId="2" xfId="2" applyFill="1" applyBorder="1" applyAlignment="1">
      <alignment horizontal="center" vertical="center" wrapText="1"/>
    </xf>
    <xf numFmtId="0" fontId="3" fillId="3" borderId="5" xfId="2" applyFill="1" applyBorder="1" applyAlignment="1">
      <alignment horizontal="center" vertical="center" wrapText="1"/>
    </xf>
    <xf numFmtId="0" fontId="3" fillId="3" borderId="4" xfId="2" applyFill="1" applyBorder="1" applyAlignment="1">
      <alignment horizontal="center" vertical="center"/>
    </xf>
    <xf numFmtId="0" fontId="3" fillId="3" borderId="2" xfId="2" applyFill="1" applyBorder="1" applyAlignment="1">
      <alignment horizontal="center" vertical="center"/>
    </xf>
    <xf numFmtId="0" fontId="3" fillId="3" borderId="5" xfId="2" applyFill="1" applyBorder="1" applyAlignment="1">
      <alignment horizontal="center" vertical="center"/>
    </xf>
    <xf numFmtId="0" fontId="3" fillId="3" borderId="3" xfId="2" applyFill="1" applyBorder="1" applyAlignment="1">
      <alignment horizontal="center"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3" fillId="0" borderId="1" xfId="2" applyBorder="1" applyAlignment="1">
      <alignment horizontal="left" vertical="center" wrapText="1"/>
    </xf>
    <xf numFmtId="0" fontId="19" fillId="0" borderId="0" xfId="2" applyFont="1" applyAlignment="1">
      <alignment horizontal="center" vertical="center" wrapText="1"/>
    </xf>
    <xf numFmtId="0" fontId="6" fillId="3" borderId="7" xfId="2" applyFont="1" applyFill="1" applyBorder="1" applyAlignment="1">
      <alignment horizontal="left" vertical="center" wrapText="1"/>
    </xf>
    <xf numFmtId="0" fontId="15" fillId="3" borderId="7" xfId="0" applyFont="1" applyFill="1" applyBorder="1" applyAlignment="1">
      <alignment horizontal="center" vertical="center"/>
    </xf>
    <xf numFmtId="14" fontId="15" fillId="3" borderId="7" xfId="0" applyNumberFormat="1" applyFont="1" applyFill="1" applyBorder="1" applyAlignment="1">
      <alignment horizontal="left" vertical="center" wrapText="1"/>
    </xf>
    <xf numFmtId="0" fontId="3" fillId="2" borderId="21" xfId="2" applyFill="1" applyBorder="1" applyAlignment="1">
      <alignment horizontal="center" vertical="center" wrapText="1"/>
    </xf>
    <xf numFmtId="0" fontId="3" fillId="2" borderId="2" xfId="2" applyFill="1" applyBorder="1" applyAlignment="1">
      <alignment horizontal="center" vertical="center" wrapText="1"/>
    </xf>
    <xf numFmtId="0" fontId="3" fillId="2" borderId="5" xfId="2" applyFill="1" applyBorder="1" applyAlignment="1">
      <alignment horizontal="center" vertical="center" wrapText="1"/>
    </xf>
    <xf numFmtId="0" fontId="3" fillId="0" borderId="0" xfId="2" applyAlignment="1">
      <alignment horizontal="left"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3" borderId="2" xfId="0" applyFont="1" applyFill="1" applyBorder="1" applyAlignment="1">
      <alignment horizontal="left" vertical="center"/>
    </xf>
    <xf numFmtId="0" fontId="10" fillId="3" borderId="5" xfId="0" applyFont="1" applyFill="1" applyBorder="1" applyAlignment="1">
      <alignment horizontal="left" vertical="center"/>
    </xf>
    <xf numFmtId="0" fontId="10" fillId="3" borderId="2" xfId="0" applyFont="1" applyFill="1" applyBorder="1" applyAlignment="1">
      <alignment horizontal="center" vertical="center"/>
    </xf>
    <xf numFmtId="0" fontId="10" fillId="3" borderId="2" xfId="0" applyFont="1" applyFill="1" applyBorder="1" applyAlignment="1">
      <alignment horizontal="left"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3" fillId="0" borderId="11" xfId="2" applyBorder="1" applyAlignment="1">
      <alignment horizontal="center" vertical="center" wrapText="1"/>
    </xf>
    <xf numFmtId="0" fontId="3" fillId="0" borderId="12" xfId="2" applyBorder="1" applyAlignment="1">
      <alignment horizontal="center" vertical="center" wrapText="1"/>
    </xf>
    <xf numFmtId="0" fontId="3" fillId="0" borderId="6" xfId="2" applyBorder="1" applyAlignment="1">
      <alignment horizontal="left" vertical="center" wrapText="1"/>
    </xf>
    <xf numFmtId="0" fontId="3" fillId="0" borderId="7" xfId="2" applyBorder="1" applyAlignment="1">
      <alignment horizontal="left" vertical="center" wrapText="1"/>
    </xf>
    <xf numFmtId="0" fontId="3" fillId="0" borderId="8" xfId="2" applyBorder="1" applyAlignment="1">
      <alignment horizontal="left" vertical="center" wrapText="1"/>
    </xf>
    <xf numFmtId="0" fontId="3" fillId="0" borderId="9" xfId="2" applyBorder="1" applyAlignment="1">
      <alignment horizontal="left" vertical="center" wrapText="1"/>
    </xf>
    <xf numFmtId="0" fontId="3" fillId="0" borderId="10" xfId="2" applyBorder="1" applyAlignment="1">
      <alignment horizontal="left"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9" fillId="2" borderId="16" xfId="2" applyFont="1" applyFill="1" applyBorder="1" applyAlignment="1">
      <alignment horizontal="center" vertical="center" wrapText="1"/>
    </xf>
    <xf numFmtId="0" fontId="9" fillId="2" borderId="17" xfId="2" applyFont="1" applyFill="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38" fontId="9" fillId="3" borderId="3" xfId="1" applyFont="1" applyFill="1" applyBorder="1" applyAlignment="1">
      <alignment horizontal="center" vertical="center"/>
    </xf>
    <xf numFmtId="0" fontId="9" fillId="0" borderId="3" xfId="0" applyFont="1" applyBorder="1" applyAlignment="1">
      <alignment horizontal="left" vertical="center" inden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3" borderId="2" xfId="0" applyFont="1" applyFill="1" applyBorder="1" applyAlignment="1">
      <alignment horizontal="center" vertical="center" wrapText="1"/>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38" fontId="9" fillId="3" borderId="3" xfId="0" applyNumberFormat="1" applyFont="1" applyFill="1" applyBorder="1" applyAlignment="1">
      <alignment horizontal="center" vertical="center"/>
    </xf>
    <xf numFmtId="0" fontId="9" fillId="3" borderId="3" xfId="0" applyFont="1" applyFill="1" applyBorder="1" applyAlignment="1">
      <alignment horizontal="center" vertical="center"/>
    </xf>
    <xf numFmtId="3" fontId="9" fillId="3" borderId="3" xfId="0" applyNumberFormat="1" applyFont="1" applyFill="1" applyBorder="1" applyAlignment="1">
      <alignment horizontal="center" vertical="center"/>
    </xf>
    <xf numFmtId="38" fontId="9" fillId="3" borderId="6" xfId="1" applyFont="1" applyFill="1" applyBorder="1" applyAlignment="1">
      <alignment horizontal="center" vertical="center"/>
    </xf>
    <xf numFmtId="38" fontId="9" fillId="3" borderId="7" xfId="1" applyFont="1" applyFill="1" applyBorder="1" applyAlignment="1">
      <alignment horizontal="center" vertical="center"/>
    </xf>
    <xf numFmtId="38" fontId="9" fillId="3" borderId="8" xfId="1" applyFont="1" applyFill="1" applyBorder="1" applyAlignment="1">
      <alignment horizontal="center" vertical="center"/>
    </xf>
    <xf numFmtId="38" fontId="9" fillId="3" borderId="9" xfId="1" applyFont="1" applyFill="1" applyBorder="1" applyAlignment="1">
      <alignment horizontal="center" vertical="center"/>
    </xf>
    <xf numFmtId="38" fontId="9" fillId="3" borderId="1" xfId="1" applyFont="1" applyFill="1" applyBorder="1" applyAlignment="1">
      <alignment horizontal="center" vertical="center"/>
    </xf>
    <xf numFmtId="38" fontId="9" fillId="3" borderId="10" xfId="1" applyFont="1" applyFill="1" applyBorder="1" applyAlignment="1">
      <alignment horizontal="center" vertical="center"/>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38" fontId="9" fillId="0" borderId="2" xfId="1" applyFont="1" applyFill="1" applyBorder="1" applyAlignment="1">
      <alignment horizontal="center" vertical="center" wrapText="1"/>
    </xf>
    <xf numFmtId="38" fontId="9" fillId="3" borderId="1" xfId="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left" vertical="center"/>
    </xf>
    <xf numFmtId="0" fontId="9" fillId="3" borderId="4" xfId="0" applyFont="1" applyFill="1" applyBorder="1" applyAlignment="1">
      <alignment horizontal="right" vertical="center"/>
    </xf>
    <xf numFmtId="0" fontId="9" fillId="3" borderId="2" xfId="0" applyFont="1" applyFill="1" applyBorder="1" applyAlignment="1">
      <alignment horizontal="right" vertical="center"/>
    </xf>
    <xf numFmtId="0" fontId="9" fillId="0" borderId="4" xfId="0" applyFont="1" applyBorder="1" applyAlignment="1">
      <alignment horizontal="right" vertical="center" wrapText="1"/>
    </xf>
    <xf numFmtId="0" fontId="9" fillId="0" borderId="2" xfId="0" applyFont="1" applyBorder="1" applyAlignment="1">
      <alignment horizontal="right" vertical="center" wrapText="1"/>
    </xf>
    <xf numFmtId="14" fontId="6" fillId="4" borderId="2" xfId="2" applyNumberFormat="1" applyFont="1" applyFill="1" applyBorder="1" applyAlignment="1" applyProtection="1">
      <alignment horizontal="left" vertical="center" wrapText="1"/>
      <protection locked="0"/>
    </xf>
    <xf numFmtId="14" fontId="6" fillId="4" borderId="2" xfId="2" applyNumberFormat="1" applyFont="1" applyFill="1" applyBorder="1" applyAlignment="1">
      <alignment horizontal="right" vertical="center" wrapText="1"/>
    </xf>
    <xf numFmtId="0" fontId="6" fillId="4" borderId="7" xfId="2" applyFont="1" applyFill="1" applyBorder="1" applyAlignment="1">
      <alignment horizontal="left" vertical="center"/>
    </xf>
    <xf numFmtId="0" fontId="4" fillId="0" borderId="1" xfId="2" applyFont="1" applyBorder="1" applyAlignment="1">
      <alignment horizontal="center" vertical="center" wrapText="1"/>
    </xf>
    <xf numFmtId="0" fontId="9" fillId="4" borderId="2" xfId="0" applyFont="1" applyFill="1" applyBorder="1" applyAlignment="1">
      <alignment horizontal="left" vertical="center"/>
    </xf>
    <xf numFmtId="0" fontId="9" fillId="4" borderId="5" xfId="0" applyFont="1" applyFill="1" applyBorder="1" applyAlignment="1">
      <alignment horizontal="left" vertical="center"/>
    </xf>
    <xf numFmtId="0" fontId="3" fillId="4" borderId="4" xfId="2" applyFill="1" applyBorder="1" applyAlignment="1" applyProtection="1">
      <alignment horizontal="center" vertical="center"/>
      <protection locked="0"/>
    </xf>
    <xf numFmtId="0" fontId="3" fillId="4" borderId="5" xfId="2" applyFill="1" applyBorder="1" applyAlignment="1" applyProtection="1">
      <alignment horizontal="center" vertical="center"/>
      <protection locked="0"/>
    </xf>
    <xf numFmtId="0" fontId="3" fillId="4" borderId="4" xfId="2" applyFill="1" applyBorder="1" applyAlignment="1" applyProtection="1">
      <alignment horizontal="center" vertical="center" wrapText="1"/>
      <protection locked="0"/>
    </xf>
    <xf numFmtId="0" fontId="3" fillId="4" borderId="2" xfId="2" applyFill="1" applyBorder="1" applyAlignment="1" applyProtection="1">
      <alignment horizontal="center" vertical="center" wrapText="1"/>
      <protection locked="0"/>
    </xf>
    <xf numFmtId="0" fontId="3" fillId="4" borderId="5" xfId="2" applyFill="1" applyBorder="1" applyAlignment="1" applyProtection="1">
      <alignment horizontal="center" vertical="center" wrapText="1"/>
      <protection locked="0"/>
    </xf>
    <xf numFmtId="0" fontId="17" fillId="0" borderId="3" xfId="0" applyFont="1" applyBorder="1" applyAlignment="1">
      <alignment horizontal="left" vertical="center"/>
    </xf>
    <xf numFmtId="0" fontId="8" fillId="0" borderId="3" xfId="2" applyFont="1" applyBorder="1" applyAlignment="1">
      <alignment horizontal="center" vertical="center" wrapText="1"/>
    </xf>
    <xf numFmtId="0" fontId="3" fillId="4" borderId="3" xfId="2" applyFill="1" applyBorder="1" applyAlignment="1" applyProtection="1">
      <alignment horizontal="center" vertical="center" wrapText="1"/>
      <protection locked="0"/>
    </xf>
    <xf numFmtId="0" fontId="3" fillId="0" borderId="3" xfId="2" applyBorder="1" applyAlignment="1">
      <alignment horizontal="center" vertical="center"/>
    </xf>
    <xf numFmtId="0" fontId="9" fillId="4" borderId="4" xfId="0" applyFont="1" applyFill="1" applyBorder="1" applyAlignment="1" applyProtection="1">
      <alignment horizontal="right" vertical="center"/>
      <protection locked="0"/>
    </xf>
    <xf numFmtId="0" fontId="9" fillId="4" borderId="2" xfId="0" applyFont="1" applyFill="1" applyBorder="1" applyAlignment="1" applyProtection="1">
      <alignment horizontal="right" vertical="center"/>
      <protection locked="0"/>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16" fillId="0" borderId="4" xfId="0" applyFont="1" applyBorder="1" applyAlignment="1">
      <alignment horizontal="center" vertical="center"/>
    </xf>
    <xf numFmtId="0" fontId="16" fillId="0" borderId="2" xfId="0" applyFont="1" applyBorder="1" applyAlignment="1">
      <alignment horizontal="center" vertical="center"/>
    </xf>
    <xf numFmtId="14" fontId="15" fillId="4" borderId="2" xfId="0" applyNumberFormat="1" applyFont="1" applyFill="1" applyBorder="1" applyAlignment="1" applyProtection="1">
      <alignment horizontal="center" vertical="center"/>
      <protection locked="0"/>
    </xf>
    <xf numFmtId="38" fontId="9" fillId="3" borderId="2" xfId="1" applyFont="1" applyFill="1" applyBorder="1" applyAlignment="1">
      <alignment horizontal="center" vertical="center"/>
    </xf>
    <xf numFmtId="0" fontId="9" fillId="0" borderId="0" xfId="0" applyFont="1" applyAlignment="1">
      <alignment horizontal="left" vertical="center"/>
    </xf>
    <xf numFmtId="0" fontId="11" fillId="4" borderId="0" xfId="0" applyFont="1" applyFill="1" applyAlignment="1" applyProtection="1">
      <alignment horizontal="center" vertical="center"/>
      <protection locked="0"/>
    </xf>
    <xf numFmtId="177" fontId="9" fillId="0" borderId="0" xfId="0" applyNumberFormat="1" applyFont="1" applyAlignment="1">
      <alignment horizontal="left" vertical="center"/>
    </xf>
    <xf numFmtId="38" fontId="11" fillId="3" borderId="1" xfId="1" applyFont="1" applyFill="1" applyBorder="1" applyAlignment="1">
      <alignment horizontal="center" vertical="center"/>
    </xf>
    <xf numFmtId="38" fontId="11" fillId="3" borderId="2" xfId="1" applyFont="1" applyFill="1" applyBorder="1" applyAlignment="1">
      <alignment horizontal="center" vertical="center"/>
    </xf>
    <xf numFmtId="3" fontId="11" fillId="0" borderId="1" xfId="0" applyNumberFormat="1" applyFont="1" applyBorder="1" applyAlignment="1">
      <alignment horizontal="center" vertical="center"/>
    </xf>
    <xf numFmtId="3" fontId="11" fillId="3" borderId="1" xfId="0" applyNumberFormat="1" applyFont="1" applyFill="1" applyBorder="1" applyAlignment="1">
      <alignment horizontal="center" vertical="center"/>
    </xf>
    <xf numFmtId="0" fontId="11" fillId="0" borderId="0" xfId="0" applyFont="1" applyAlignment="1">
      <alignment horizontal="left" vertical="center"/>
    </xf>
    <xf numFmtId="0" fontId="6" fillId="3" borderId="2" xfId="2" applyFont="1" applyFill="1" applyBorder="1" applyAlignment="1">
      <alignment horizontal="left" vertical="center"/>
    </xf>
    <xf numFmtId="14" fontId="15" fillId="3" borderId="2" xfId="0" applyNumberFormat="1" applyFont="1" applyFill="1" applyBorder="1" applyAlignment="1">
      <alignment horizontal="center" vertical="center"/>
    </xf>
    <xf numFmtId="0" fontId="15" fillId="3" borderId="2" xfId="0" applyFont="1" applyFill="1" applyBorder="1" applyAlignment="1">
      <alignment horizontal="center" vertical="center"/>
    </xf>
    <xf numFmtId="0" fontId="9" fillId="0" borderId="3" xfId="0" applyFont="1" applyBorder="1" applyAlignment="1">
      <alignment horizontal="center" vertical="center" wrapText="1"/>
    </xf>
    <xf numFmtId="0" fontId="14" fillId="0" borderId="0" xfId="2" applyFont="1" applyAlignment="1">
      <alignment horizontal="center" vertical="center" wrapText="1"/>
    </xf>
    <xf numFmtId="0" fontId="9" fillId="0" borderId="13" xfId="0" applyFont="1" applyBorder="1" applyAlignment="1">
      <alignment horizontal="center" vertical="center"/>
    </xf>
    <xf numFmtId="38" fontId="9" fillId="0" borderId="0" xfId="0" applyNumberFormat="1" applyFont="1" applyAlignment="1">
      <alignment horizontal="center" vertical="center"/>
    </xf>
    <xf numFmtId="0" fontId="9" fillId="4" borderId="3"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left" vertical="center"/>
      <protection locked="0"/>
    </xf>
    <xf numFmtId="0" fontId="9" fillId="4" borderId="8" xfId="0" applyFont="1" applyFill="1" applyBorder="1" applyAlignment="1" applyProtection="1">
      <alignment horizontal="left"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0" fontId="9" fillId="4" borderId="14"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6" fontId="9" fillId="4" borderId="6" xfId="3" applyFont="1" applyFill="1" applyBorder="1" applyAlignment="1" applyProtection="1">
      <alignment horizontal="center" vertical="center"/>
      <protection locked="0"/>
    </xf>
    <xf numFmtId="6" fontId="9" fillId="4" borderId="7" xfId="3" applyFont="1" applyFill="1" applyBorder="1" applyAlignment="1" applyProtection="1">
      <alignment horizontal="center" vertical="center"/>
      <protection locked="0"/>
    </xf>
    <xf numFmtId="6" fontId="9" fillId="4" borderId="8" xfId="3" applyFont="1" applyFill="1" applyBorder="1" applyAlignment="1" applyProtection="1">
      <alignment horizontal="center" vertical="center"/>
      <protection locked="0"/>
    </xf>
    <xf numFmtId="6" fontId="9" fillId="4" borderId="13" xfId="3" applyFont="1" applyFill="1" applyBorder="1" applyAlignment="1" applyProtection="1">
      <alignment horizontal="center" vertical="center"/>
      <protection locked="0"/>
    </xf>
    <xf numFmtId="6" fontId="9" fillId="4" borderId="0" xfId="3" applyFont="1" applyFill="1" applyBorder="1" applyAlignment="1" applyProtection="1">
      <alignment horizontal="center" vertical="center"/>
      <protection locked="0"/>
    </xf>
    <xf numFmtId="6" fontId="9" fillId="4" borderId="14" xfId="3" applyFont="1" applyFill="1" applyBorder="1" applyAlignment="1" applyProtection="1">
      <alignment horizontal="center" vertical="center"/>
      <protection locked="0"/>
    </xf>
    <xf numFmtId="6" fontId="9" fillId="4" borderId="9" xfId="3" applyFont="1" applyFill="1" applyBorder="1" applyAlignment="1" applyProtection="1">
      <alignment horizontal="center" vertical="center"/>
      <protection locked="0"/>
    </xf>
    <xf numFmtId="6" fontId="9" fillId="4" borderId="1" xfId="3" applyFont="1" applyFill="1" applyBorder="1" applyAlignment="1" applyProtection="1">
      <alignment horizontal="center" vertical="center"/>
      <protection locked="0"/>
    </xf>
    <xf numFmtId="6" fontId="9" fillId="4" borderId="10" xfId="3" applyFont="1" applyFill="1" applyBorder="1" applyAlignment="1" applyProtection="1">
      <alignment horizontal="center" vertical="center"/>
      <protection locked="0"/>
    </xf>
    <xf numFmtId="0" fontId="9" fillId="4" borderId="0" xfId="0" applyFont="1" applyFill="1" applyAlignment="1" applyProtection="1">
      <alignment horizontal="left" vertical="center"/>
      <protection locked="0"/>
    </xf>
    <xf numFmtId="0" fontId="9" fillId="4" borderId="14" xfId="0"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9" fillId="4" borderId="10" xfId="0" applyFont="1" applyFill="1" applyBorder="1" applyAlignment="1" applyProtection="1">
      <alignment horizontal="left" vertical="center"/>
      <protection locked="0"/>
    </xf>
    <xf numFmtId="0" fontId="9" fillId="4" borderId="6"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4" borderId="8"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4" borderId="14"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6" fontId="9" fillId="3" borderId="6" xfId="3" applyFont="1" applyFill="1" applyBorder="1" applyAlignment="1">
      <alignment horizontal="center" vertical="center"/>
    </xf>
    <xf numFmtId="6" fontId="9" fillId="3" borderId="7" xfId="3" applyFont="1" applyFill="1" applyBorder="1" applyAlignment="1">
      <alignment horizontal="center" vertical="center"/>
    </xf>
    <xf numFmtId="6" fontId="9" fillId="3" borderId="8" xfId="3" applyFont="1" applyFill="1" applyBorder="1" applyAlignment="1">
      <alignment horizontal="center" vertical="center"/>
    </xf>
    <xf numFmtId="6" fontId="9" fillId="3" borderId="13" xfId="3" applyFont="1" applyFill="1" applyBorder="1" applyAlignment="1">
      <alignment horizontal="center" vertical="center"/>
    </xf>
    <xf numFmtId="6" fontId="9" fillId="3" borderId="0" xfId="3" applyFont="1" applyFill="1" applyBorder="1" applyAlignment="1">
      <alignment horizontal="center" vertical="center"/>
    </xf>
    <xf numFmtId="6" fontId="9" fillId="3" borderId="14" xfId="3" applyFont="1" applyFill="1" applyBorder="1" applyAlignment="1">
      <alignment horizontal="center" vertical="center"/>
    </xf>
    <xf numFmtId="6" fontId="9" fillId="3" borderId="9" xfId="3" applyFont="1" applyFill="1" applyBorder="1" applyAlignment="1">
      <alignment horizontal="center" vertical="center"/>
    </xf>
    <xf numFmtId="6" fontId="9" fillId="3" borderId="1" xfId="3" applyFont="1" applyFill="1" applyBorder="1" applyAlignment="1">
      <alignment horizontal="center" vertical="center"/>
    </xf>
    <xf numFmtId="6" fontId="9" fillId="3" borderId="10" xfId="3" applyFont="1" applyFill="1" applyBorder="1" applyAlignment="1">
      <alignment horizontal="center" vertical="center"/>
    </xf>
    <xf numFmtId="6" fontId="9" fillId="4" borderId="3" xfId="3" applyFont="1" applyFill="1" applyBorder="1" applyAlignment="1" applyProtection="1">
      <alignment horizontal="center" vertical="center"/>
      <protection locked="0"/>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6" fontId="9" fillId="3" borderId="16" xfId="0" applyNumberFormat="1"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3" fillId="3" borderId="3" xfId="2" applyFill="1" applyBorder="1" applyAlignment="1">
      <alignment horizontal="center" vertical="center"/>
    </xf>
    <xf numFmtId="0" fontId="9" fillId="3" borderId="2" xfId="0" applyFont="1" applyFill="1" applyBorder="1" applyAlignment="1">
      <alignment horizontal="left" vertical="center"/>
    </xf>
    <xf numFmtId="0" fontId="9" fillId="3" borderId="5" xfId="0" applyFont="1" applyFill="1" applyBorder="1" applyAlignment="1">
      <alignment horizontal="left" vertical="center"/>
    </xf>
    <xf numFmtId="0" fontId="9" fillId="3" borderId="2" xfId="0" applyFont="1" applyFill="1" applyBorder="1" applyAlignment="1">
      <alignment horizontal="left" vertical="center" wrapText="1"/>
    </xf>
    <xf numFmtId="0" fontId="15" fillId="3" borderId="2" xfId="0" applyFont="1" applyFill="1" applyBorder="1" applyAlignment="1">
      <alignment horizontal="right" vertical="center"/>
    </xf>
    <xf numFmtId="14" fontId="15" fillId="3" borderId="2" xfId="0" applyNumberFormat="1" applyFont="1" applyFill="1" applyBorder="1" applyAlignment="1">
      <alignment horizontal="left" vertical="center"/>
    </xf>
    <xf numFmtId="0" fontId="15" fillId="3" borderId="2" xfId="0" applyFont="1" applyFill="1" applyBorder="1" applyAlignment="1">
      <alignment horizontal="left" vertical="center"/>
    </xf>
    <xf numFmtId="178" fontId="9" fillId="3" borderId="4" xfId="3" applyNumberFormat="1" applyFont="1" applyFill="1" applyBorder="1" applyAlignment="1">
      <alignment horizontal="center" vertical="center"/>
    </xf>
    <xf numFmtId="178" fontId="9" fillId="3" borderId="2" xfId="3" applyNumberFormat="1" applyFont="1" applyFill="1" applyBorder="1" applyAlignment="1">
      <alignment horizontal="center" vertical="center"/>
    </xf>
    <xf numFmtId="6" fontId="9" fillId="0" borderId="3" xfId="3" applyFont="1" applyFill="1" applyBorder="1" applyAlignment="1">
      <alignment horizontal="center" vertical="center"/>
    </xf>
    <xf numFmtId="9" fontId="11" fillId="4" borderId="3" xfId="0" applyNumberFormat="1" applyFont="1" applyFill="1" applyBorder="1" applyAlignment="1" applyProtection="1">
      <alignment horizontal="right" vertical="center" wrapText="1"/>
      <protection locked="0"/>
    </xf>
    <xf numFmtId="178" fontId="9" fillId="3" borderId="4" xfId="3" applyNumberFormat="1" applyFont="1" applyFill="1" applyBorder="1" applyAlignment="1">
      <alignment horizontal="right" vertical="center"/>
    </xf>
    <xf numFmtId="178" fontId="9" fillId="3" borderId="2" xfId="3" applyNumberFormat="1" applyFont="1" applyFill="1" applyBorder="1" applyAlignment="1">
      <alignment horizontal="right" vertical="center"/>
    </xf>
    <xf numFmtId="38" fontId="9" fillId="3" borderId="3"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178" fontId="9" fillId="3" borderId="3" xfId="3" applyNumberFormat="1" applyFont="1" applyFill="1" applyBorder="1" applyAlignment="1">
      <alignment horizontal="right" vertical="center"/>
    </xf>
    <xf numFmtId="0" fontId="9" fillId="0" borderId="7" xfId="0" applyFont="1" applyBorder="1" applyAlignment="1">
      <alignment horizontal="center" vertical="center" wrapText="1"/>
    </xf>
    <xf numFmtId="178" fontId="9" fillId="0" borderId="2" xfId="3" applyNumberFormat="1" applyFont="1" applyFill="1" applyBorder="1" applyAlignment="1">
      <alignment horizontal="center" vertical="center"/>
    </xf>
    <xf numFmtId="178" fontId="9" fillId="0" borderId="2" xfId="3" applyNumberFormat="1" applyFont="1" applyFill="1" applyBorder="1" applyAlignment="1">
      <alignment horizontal="left" vertical="center"/>
    </xf>
    <xf numFmtId="178" fontId="9" fillId="0" borderId="5" xfId="3" applyNumberFormat="1" applyFont="1" applyFill="1" applyBorder="1" applyAlignment="1">
      <alignment horizontal="left" vertical="center"/>
    </xf>
    <xf numFmtId="178" fontId="9" fillId="3" borderId="3" xfId="3" applyNumberFormat="1" applyFont="1" applyFill="1" applyBorder="1" applyAlignment="1">
      <alignment horizontal="center" vertical="center"/>
    </xf>
    <xf numFmtId="178" fontId="9" fillId="0" borderId="4" xfId="3" applyNumberFormat="1" applyFont="1" applyFill="1" applyBorder="1" applyAlignment="1">
      <alignment horizontal="right" vertical="center"/>
    </xf>
    <xf numFmtId="178" fontId="9" fillId="0" borderId="2" xfId="3" applyNumberFormat="1" applyFont="1" applyFill="1" applyBorder="1" applyAlignment="1">
      <alignment horizontal="right" vertical="center"/>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179" fontId="11" fillId="3" borderId="3" xfId="0" applyNumberFormat="1" applyFont="1" applyFill="1" applyBorder="1" applyAlignment="1">
      <alignment horizontal="right" vertical="center"/>
    </xf>
    <xf numFmtId="178" fontId="9" fillId="0" borderId="3" xfId="3" applyNumberFormat="1" applyFont="1" applyFill="1" applyBorder="1" applyAlignment="1">
      <alignment horizontal="center" vertical="center"/>
    </xf>
    <xf numFmtId="5" fontId="9" fillId="3" borderId="3" xfId="3" applyNumberFormat="1" applyFont="1" applyFill="1" applyBorder="1" applyAlignment="1">
      <alignment horizontal="center" vertical="center"/>
    </xf>
    <xf numFmtId="178" fontId="9" fillId="3" borderId="5" xfId="3" applyNumberFormat="1" applyFont="1" applyFill="1" applyBorder="1" applyAlignment="1">
      <alignment horizontal="center" vertical="center"/>
    </xf>
    <xf numFmtId="38" fontId="9" fillId="0" borderId="2" xfId="1" applyFont="1" applyFill="1" applyBorder="1" applyAlignment="1">
      <alignment horizontal="center" vertical="center"/>
    </xf>
    <xf numFmtId="0" fontId="9" fillId="4" borderId="0" xfId="0" applyFont="1" applyFill="1" applyProtection="1">
      <alignment vertical="center"/>
      <protection locked="0"/>
    </xf>
    <xf numFmtId="0" fontId="9" fillId="3" borderId="1" xfId="0" applyFont="1" applyFill="1" applyBorder="1" applyAlignment="1">
      <alignment horizontal="center" vertical="center"/>
    </xf>
    <xf numFmtId="0" fontId="9" fillId="0" borderId="1" xfId="0" applyFont="1" applyBorder="1" applyAlignment="1">
      <alignment vertical="center" wrapText="1"/>
    </xf>
    <xf numFmtId="38" fontId="9" fillId="3" borderId="1" xfId="1" applyFont="1" applyFill="1" applyBorder="1" applyAlignment="1">
      <alignment horizontal="center" vertical="center" wrapText="1"/>
    </xf>
    <xf numFmtId="0" fontId="9" fillId="0" borderId="0" xfId="0" applyFont="1" applyAlignment="1">
      <alignment vertical="center" wrapText="1"/>
    </xf>
    <xf numFmtId="3" fontId="9" fillId="0" borderId="0" xfId="0" applyNumberFormat="1" applyFont="1" applyAlignment="1">
      <alignment horizontal="center" vertical="center"/>
    </xf>
    <xf numFmtId="9" fontId="9" fillId="0" borderId="0" xfId="0" applyNumberFormat="1" applyFont="1" applyAlignment="1">
      <alignment horizontal="center" vertical="center"/>
    </xf>
    <xf numFmtId="38" fontId="11" fillId="3" borderId="2" xfId="0" applyNumberFormat="1" applyFont="1" applyFill="1" applyBorder="1" applyAlignment="1">
      <alignment horizontal="center" vertical="center"/>
    </xf>
    <xf numFmtId="0" fontId="9" fillId="3" borderId="0" xfId="0" applyFont="1" applyFill="1">
      <alignment vertical="center"/>
    </xf>
    <xf numFmtId="0" fontId="11" fillId="4" borderId="1" xfId="0" applyFont="1" applyFill="1" applyBorder="1" applyProtection="1">
      <alignment vertical="center"/>
      <protection locked="0"/>
    </xf>
    <xf numFmtId="0" fontId="9" fillId="3" borderId="0" xfId="0" applyFont="1" applyFill="1" applyAlignment="1">
      <alignment horizontal="center" vertical="center"/>
    </xf>
    <xf numFmtId="3" fontId="11" fillId="3" borderId="2" xfId="0" applyNumberFormat="1" applyFont="1" applyFill="1" applyBorder="1" applyAlignment="1">
      <alignment horizontal="center" vertical="center"/>
    </xf>
    <xf numFmtId="38" fontId="9" fillId="3" borderId="0" xfId="0" applyNumberFormat="1" applyFont="1" applyFill="1" applyAlignment="1">
      <alignment horizontal="center" vertical="center"/>
    </xf>
    <xf numFmtId="3" fontId="9" fillId="3" borderId="0" xfId="0" applyNumberFormat="1" applyFont="1" applyFill="1" applyAlignment="1">
      <alignment horizontal="center" vertical="center"/>
    </xf>
    <xf numFmtId="0" fontId="3" fillId="3" borderId="3" xfId="2" applyFont="1" applyFill="1" applyBorder="1" applyAlignment="1">
      <alignment horizontal="center" vertical="center" wrapText="1"/>
    </xf>
  </cellXfs>
  <cellStyles count="4">
    <cellStyle name="桁区切り" xfId="1" builtinId="6"/>
    <cellStyle name="通貨" xfId="3" builtinId="7"/>
    <cellStyle name="標準" xfId="0" builtinId="0"/>
    <cellStyle name="標準 2" xfId="2" xr:uid="{00000000-0005-0000-0000-000003000000}"/>
  </cellStyles>
  <dxfs count="0"/>
  <tableStyles count="0" defaultTableStyle="TableStyleMedium9" defaultPivotStyle="PivotStyleLight16"/>
  <colors>
    <mruColors>
      <color rgb="FFCCFF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526028</xdr:colOff>
      <xdr:row>7</xdr:row>
      <xdr:rowOff>263072</xdr:rowOff>
    </xdr:from>
    <xdr:to>
      <xdr:col>30</xdr:col>
      <xdr:colOff>3859778</xdr:colOff>
      <xdr:row>10</xdr:row>
      <xdr:rowOff>206491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814" y="2168072"/>
          <a:ext cx="3333750" cy="52399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210155</xdr:colOff>
      <xdr:row>4</xdr:row>
      <xdr:rowOff>169334</xdr:rowOff>
    </xdr:from>
    <xdr:to>
      <xdr:col>37</xdr:col>
      <xdr:colOff>571500</xdr:colOff>
      <xdr:row>5</xdr:row>
      <xdr:rowOff>199572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576155" y="1003905"/>
          <a:ext cx="2792488" cy="35681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32</xdr:col>
      <xdr:colOff>151945</xdr:colOff>
      <xdr:row>24</xdr:row>
      <xdr:rowOff>187023</xdr:rowOff>
    </xdr:from>
    <xdr:to>
      <xdr:col>39</xdr:col>
      <xdr:colOff>299356</xdr:colOff>
      <xdr:row>25</xdr:row>
      <xdr:rowOff>208642</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517945" y="4613880"/>
          <a:ext cx="3794125" cy="34819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（７）と（８）は、どちらか一方にのみ丸印を選択してください。</a:t>
          </a:r>
        </a:p>
      </xdr:txBody>
    </xdr:sp>
    <xdr:clientData/>
  </xdr:twoCellAnchor>
  <xdr:twoCellAnchor>
    <xdr:from>
      <xdr:col>32</xdr:col>
      <xdr:colOff>590246</xdr:colOff>
      <xdr:row>0</xdr:row>
      <xdr:rowOff>117929</xdr:rowOff>
    </xdr:from>
    <xdr:to>
      <xdr:col>35</xdr:col>
      <xdr:colOff>544284</xdr:colOff>
      <xdr:row>3</xdr:row>
      <xdr:rowOff>127001</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956246" y="117929"/>
          <a:ext cx="1777395" cy="589643"/>
        </a:xfrm>
        <a:prstGeom prst="wedgeRoundRectCallout">
          <a:avLst>
            <a:gd name="adj1" fmla="val -65863"/>
            <a:gd name="adj2" fmla="val 2394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twoCellAnchor>
    <xdr:from>
      <xdr:col>32</xdr:col>
      <xdr:colOff>117926</xdr:colOff>
      <xdr:row>27</xdr:row>
      <xdr:rowOff>45359</xdr:rowOff>
    </xdr:from>
    <xdr:to>
      <xdr:col>41</xdr:col>
      <xdr:colOff>453569</xdr:colOff>
      <xdr:row>33</xdr:row>
      <xdr:rowOff>54429</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7367812" y="5455559"/>
          <a:ext cx="5125357" cy="1108527"/>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Ｂ．治験実施計画書で必要とする資（当院で購入が必要な資材）</a:t>
          </a:r>
          <a:endParaRPr kumimoji="1" lang="en-US" altLang="ja-JP" sz="1100"/>
        </a:p>
        <a:p>
          <a:pPr algn="l"/>
          <a:r>
            <a:rPr kumimoji="1" lang="ja-JP" altLang="en-US" sz="1100"/>
            <a:t>必要資材を当院で購入し、その購入実績に応じて費用を支払う場合は、こちらに■を入力してください。</a:t>
          </a:r>
        </a:p>
        <a:p>
          <a:pPr algn="l"/>
          <a:r>
            <a:rPr kumimoji="1" lang="ja-JP" altLang="en-US" sz="1100"/>
            <a:t>予め必要資材の費用を先払いいただける場合は、□のままにしてください。</a:t>
          </a:r>
          <a:endParaRPr kumimoji="1" lang="en-US" altLang="ja-JP" sz="1100"/>
        </a:p>
        <a:p>
          <a:pPr algn="l"/>
          <a:r>
            <a:rPr lang="ja-JP" altLang="ja-JP" sz="1100">
              <a:solidFill>
                <a:schemeClr val="dk1"/>
              </a:solidFill>
              <a:effectLst/>
              <a:latin typeface="+mn-lt"/>
              <a:ea typeface="+mn-ea"/>
              <a:cs typeface="+mn-cs"/>
            </a:rPr>
            <a:t>実績に応じた請求を希望」される方は、</a:t>
          </a:r>
          <a:r>
            <a:rPr lang="ja-JP" altLang="en-US" sz="1100">
              <a:solidFill>
                <a:schemeClr val="dk1"/>
              </a:solidFill>
              <a:effectLst/>
              <a:latin typeface="+mn-lt"/>
              <a:ea typeface="+mn-ea"/>
              <a:cs typeface="+mn-cs"/>
            </a:rPr>
            <a:t>別紙</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金額の記載は不要です。</a:t>
          </a:r>
          <a:endParaRPr kumimoji="1" lang="ja-JP" altLang="en-US" sz="1100"/>
        </a:p>
      </xdr:txBody>
    </xdr:sp>
    <xdr:clientData/>
  </xdr:twoCellAnchor>
  <xdr:twoCellAnchor>
    <xdr:from>
      <xdr:col>32</xdr:col>
      <xdr:colOff>117927</xdr:colOff>
      <xdr:row>72</xdr:row>
      <xdr:rowOff>108857</xdr:rowOff>
    </xdr:from>
    <xdr:to>
      <xdr:col>37</xdr:col>
      <xdr:colOff>498927</xdr:colOff>
      <xdr:row>77</xdr:row>
      <xdr:rowOff>27214</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7483927" y="12473214"/>
          <a:ext cx="2812143" cy="571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Ａ．資料の保存に係る経費</a:t>
          </a:r>
          <a:endParaRPr kumimoji="1" lang="en-US" altLang="ja-JP" sz="1100"/>
        </a:p>
        <a:p>
          <a:pPr algn="l"/>
          <a:r>
            <a:rPr kumimoji="1" lang="ja-JP" altLang="en-US" sz="1100"/>
            <a:t>希望される保管期間を入力してください。</a:t>
          </a:r>
        </a:p>
      </xdr:txBody>
    </xdr:sp>
    <xdr:clientData/>
  </xdr:twoCellAnchor>
  <xdr:twoCellAnchor>
    <xdr:from>
      <xdr:col>33</xdr:col>
      <xdr:colOff>99785</xdr:colOff>
      <xdr:row>46</xdr:row>
      <xdr:rowOff>9073</xdr:rowOff>
    </xdr:from>
    <xdr:to>
      <xdr:col>39</xdr:col>
      <xdr:colOff>589643</xdr:colOff>
      <xdr:row>48</xdr:row>
      <xdr:rowOff>127001</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8073571" y="8499930"/>
          <a:ext cx="3528786" cy="344714"/>
        </a:xfrm>
        <a:prstGeom prst="wedgeRoundRectCallout">
          <a:avLst>
            <a:gd name="adj1" fmla="val -61236"/>
            <a:gd name="adj2" fmla="val 318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44450</xdr:colOff>
          <xdr:row>10</xdr:row>
          <xdr:rowOff>0</xdr:rowOff>
        </xdr:from>
        <xdr:to>
          <xdr:col>6</xdr:col>
          <xdr:colOff>222250</xdr:colOff>
          <xdr:row>11</xdr:row>
          <xdr:rowOff>6350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10</xdr:row>
          <xdr:rowOff>336550</xdr:rowOff>
        </xdr:from>
        <xdr:to>
          <xdr:col>6</xdr:col>
          <xdr:colOff>222250</xdr:colOff>
          <xdr:row>12</xdr:row>
          <xdr:rowOff>6350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11</xdr:row>
          <xdr:rowOff>336550</xdr:rowOff>
        </xdr:from>
        <xdr:to>
          <xdr:col>6</xdr:col>
          <xdr:colOff>222250</xdr:colOff>
          <xdr:row>13</xdr:row>
          <xdr:rowOff>6350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12</xdr:row>
          <xdr:rowOff>336550</xdr:rowOff>
        </xdr:from>
        <xdr:to>
          <xdr:col>6</xdr:col>
          <xdr:colOff>222250</xdr:colOff>
          <xdr:row>14</xdr:row>
          <xdr:rowOff>6350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13</xdr:row>
          <xdr:rowOff>336550</xdr:rowOff>
        </xdr:from>
        <xdr:to>
          <xdr:col>6</xdr:col>
          <xdr:colOff>222250</xdr:colOff>
          <xdr:row>15</xdr:row>
          <xdr:rowOff>6350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14</xdr:row>
          <xdr:rowOff>336550</xdr:rowOff>
        </xdr:from>
        <xdr:to>
          <xdr:col>6</xdr:col>
          <xdr:colOff>222250</xdr:colOff>
          <xdr:row>16</xdr:row>
          <xdr:rowOff>6350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15</xdr:row>
          <xdr:rowOff>336550</xdr:rowOff>
        </xdr:from>
        <xdr:to>
          <xdr:col>6</xdr:col>
          <xdr:colOff>222250</xdr:colOff>
          <xdr:row>17</xdr:row>
          <xdr:rowOff>6350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336550</xdr:rowOff>
        </xdr:from>
        <xdr:to>
          <xdr:col>6</xdr:col>
          <xdr:colOff>222250</xdr:colOff>
          <xdr:row>18</xdr:row>
          <xdr:rowOff>6350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336550</xdr:rowOff>
        </xdr:from>
        <xdr:to>
          <xdr:col>6</xdr:col>
          <xdr:colOff>222250</xdr:colOff>
          <xdr:row>18</xdr:row>
          <xdr:rowOff>6350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336550</xdr:rowOff>
        </xdr:from>
        <xdr:to>
          <xdr:col>6</xdr:col>
          <xdr:colOff>222250</xdr:colOff>
          <xdr:row>19</xdr:row>
          <xdr:rowOff>6350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18</xdr:row>
          <xdr:rowOff>336550</xdr:rowOff>
        </xdr:from>
        <xdr:to>
          <xdr:col>6</xdr:col>
          <xdr:colOff>222250</xdr:colOff>
          <xdr:row>20</xdr:row>
          <xdr:rowOff>6350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19</xdr:row>
          <xdr:rowOff>336550</xdr:rowOff>
        </xdr:from>
        <xdr:to>
          <xdr:col>6</xdr:col>
          <xdr:colOff>222250</xdr:colOff>
          <xdr:row>21</xdr:row>
          <xdr:rowOff>6350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20</xdr:row>
          <xdr:rowOff>336550</xdr:rowOff>
        </xdr:from>
        <xdr:to>
          <xdr:col>6</xdr:col>
          <xdr:colOff>222250</xdr:colOff>
          <xdr:row>22</xdr:row>
          <xdr:rowOff>6350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20</xdr:row>
          <xdr:rowOff>336550</xdr:rowOff>
        </xdr:from>
        <xdr:to>
          <xdr:col>6</xdr:col>
          <xdr:colOff>222250</xdr:colOff>
          <xdr:row>22</xdr:row>
          <xdr:rowOff>6350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21</xdr:row>
          <xdr:rowOff>336550</xdr:rowOff>
        </xdr:from>
        <xdr:to>
          <xdr:col>6</xdr:col>
          <xdr:colOff>222250</xdr:colOff>
          <xdr:row>23</xdr:row>
          <xdr:rowOff>6350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22</xdr:row>
          <xdr:rowOff>336550</xdr:rowOff>
        </xdr:from>
        <xdr:to>
          <xdr:col>6</xdr:col>
          <xdr:colOff>222250</xdr:colOff>
          <xdr:row>24</xdr:row>
          <xdr:rowOff>6350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23</xdr:row>
          <xdr:rowOff>336550</xdr:rowOff>
        </xdr:from>
        <xdr:to>
          <xdr:col>6</xdr:col>
          <xdr:colOff>222250</xdr:colOff>
          <xdr:row>25</xdr:row>
          <xdr:rowOff>6350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24</xdr:row>
          <xdr:rowOff>336550</xdr:rowOff>
        </xdr:from>
        <xdr:to>
          <xdr:col>6</xdr:col>
          <xdr:colOff>222250</xdr:colOff>
          <xdr:row>26</xdr:row>
          <xdr:rowOff>6350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24</xdr:row>
          <xdr:rowOff>336550</xdr:rowOff>
        </xdr:from>
        <xdr:to>
          <xdr:col>6</xdr:col>
          <xdr:colOff>222250</xdr:colOff>
          <xdr:row>26</xdr:row>
          <xdr:rowOff>6350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25</xdr:row>
          <xdr:rowOff>336550</xdr:rowOff>
        </xdr:from>
        <xdr:to>
          <xdr:col>6</xdr:col>
          <xdr:colOff>222250</xdr:colOff>
          <xdr:row>27</xdr:row>
          <xdr:rowOff>6350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26</xdr:row>
          <xdr:rowOff>336550</xdr:rowOff>
        </xdr:from>
        <xdr:to>
          <xdr:col>6</xdr:col>
          <xdr:colOff>222250</xdr:colOff>
          <xdr:row>28</xdr:row>
          <xdr:rowOff>6350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27</xdr:row>
          <xdr:rowOff>336550</xdr:rowOff>
        </xdr:from>
        <xdr:to>
          <xdr:col>6</xdr:col>
          <xdr:colOff>222250</xdr:colOff>
          <xdr:row>29</xdr:row>
          <xdr:rowOff>6350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28</xdr:row>
          <xdr:rowOff>336550</xdr:rowOff>
        </xdr:from>
        <xdr:to>
          <xdr:col>6</xdr:col>
          <xdr:colOff>222250</xdr:colOff>
          <xdr:row>30</xdr:row>
          <xdr:rowOff>6350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28</xdr:row>
          <xdr:rowOff>336550</xdr:rowOff>
        </xdr:from>
        <xdr:to>
          <xdr:col>6</xdr:col>
          <xdr:colOff>222250</xdr:colOff>
          <xdr:row>30</xdr:row>
          <xdr:rowOff>6350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336550</xdr:rowOff>
        </xdr:from>
        <xdr:to>
          <xdr:col>6</xdr:col>
          <xdr:colOff>222250</xdr:colOff>
          <xdr:row>31</xdr:row>
          <xdr:rowOff>6350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30</xdr:row>
          <xdr:rowOff>336550</xdr:rowOff>
        </xdr:from>
        <xdr:to>
          <xdr:col>6</xdr:col>
          <xdr:colOff>222250</xdr:colOff>
          <xdr:row>32</xdr:row>
          <xdr:rowOff>6350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336550</xdr:rowOff>
        </xdr:from>
        <xdr:to>
          <xdr:col>6</xdr:col>
          <xdr:colOff>222250</xdr:colOff>
          <xdr:row>33</xdr:row>
          <xdr:rowOff>6350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336550</xdr:rowOff>
        </xdr:from>
        <xdr:to>
          <xdr:col>6</xdr:col>
          <xdr:colOff>222250</xdr:colOff>
          <xdr:row>34</xdr:row>
          <xdr:rowOff>6350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336550</xdr:rowOff>
        </xdr:from>
        <xdr:to>
          <xdr:col>6</xdr:col>
          <xdr:colOff>222250</xdr:colOff>
          <xdr:row>34</xdr:row>
          <xdr:rowOff>6350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33</xdr:row>
          <xdr:rowOff>336550</xdr:rowOff>
        </xdr:from>
        <xdr:to>
          <xdr:col>6</xdr:col>
          <xdr:colOff>222250</xdr:colOff>
          <xdr:row>35</xdr:row>
          <xdr:rowOff>6350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34</xdr:row>
          <xdr:rowOff>336550</xdr:rowOff>
        </xdr:from>
        <xdr:to>
          <xdr:col>6</xdr:col>
          <xdr:colOff>222250</xdr:colOff>
          <xdr:row>36</xdr:row>
          <xdr:rowOff>6350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35</xdr:row>
          <xdr:rowOff>336550</xdr:rowOff>
        </xdr:from>
        <xdr:to>
          <xdr:col>6</xdr:col>
          <xdr:colOff>222250</xdr:colOff>
          <xdr:row>37</xdr:row>
          <xdr:rowOff>6350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36</xdr:row>
          <xdr:rowOff>336550</xdr:rowOff>
        </xdr:from>
        <xdr:to>
          <xdr:col>6</xdr:col>
          <xdr:colOff>222250</xdr:colOff>
          <xdr:row>38</xdr:row>
          <xdr:rowOff>6350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36</xdr:row>
          <xdr:rowOff>336550</xdr:rowOff>
        </xdr:from>
        <xdr:to>
          <xdr:col>6</xdr:col>
          <xdr:colOff>222250</xdr:colOff>
          <xdr:row>38</xdr:row>
          <xdr:rowOff>6350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37</xdr:row>
          <xdr:rowOff>336550</xdr:rowOff>
        </xdr:from>
        <xdr:to>
          <xdr:col>6</xdr:col>
          <xdr:colOff>222250</xdr:colOff>
          <xdr:row>39</xdr:row>
          <xdr:rowOff>6350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38</xdr:row>
          <xdr:rowOff>336550</xdr:rowOff>
        </xdr:from>
        <xdr:to>
          <xdr:col>6</xdr:col>
          <xdr:colOff>222250</xdr:colOff>
          <xdr:row>40</xdr:row>
          <xdr:rowOff>6350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39</xdr:row>
          <xdr:rowOff>336550</xdr:rowOff>
        </xdr:from>
        <xdr:to>
          <xdr:col>6</xdr:col>
          <xdr:colOff>222250</xdr:colOff>
          <xdr:row>41</xdr:row>
          <xdr:rowOff>6350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336550</xdr:rowOff>
        </xdr:from>
        <xdr:to>
          <xdr:col>6</xdr:col>
          <xdr:colOff>222250</xdr:colOff>
          <xdr:row>42</xdr:row>
          <xdr:rowOff>6350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336550</xdr:rowOff>
        </xdr:from>
        <xdr:to>
          <xdr:col>6</xdr:col>
          <xdr:colOff>222250</xdr:colOff>
          <xdr:row>42</xdr:row>
          <xdr:rowOff>6350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41</xdr:row>
          <xdr:rowOff>336550</xdr:rowOff>
        </xdr:from>
        <xdr:to>
          <xdr:col>6</xdr:col>
          <xdr:colOff>222250</xdr:colOff>
          <xdr:row>43</xdr:row>
          <xdr:rowOff>6350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42</xdr:row>
          <xdr:rowOff>336550</xdr:rowOff>
        </xdr:from>
        <xdr:to>
          <xdr:col>6</xdr:col>
          <xdr:colOff>222250</xdr:colOff>
          <xdr:row>44</xdr:row>
          <xdr:rowOff>6350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43</xdr:row>
          <xdr:rowOff>336550</xdr:rowOff>
        </xdr:from>
        <xdr:to>
          <xdr:col>6</xdr:col>
          <xdr:colOff>222250</xdr:colOff>
          <xdr:row>45</xdr:row>
          <xdr:rowOff>6350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336550</xdr:rowOff>
        </xdr:from>
        <xdr:to>
          <xdr:col>6</xdr:col>
          <xdr:colOff>222250</xdr:colOff>
          <xdr:row>46</xdr:row>
          <xdr:rowOff>6350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336550</xdr:rowOff>
        </xdr:from>
        <xdr:to>
          <xdr:col>6</xdr:col>
          <xdr:colOff>222250</xdr:colOff>
          <xdr:row>46</xdr:row>
          <xdr:rowOff>6350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336550</xdr:rowOff>
        </xdr:from>
        <xdr:to>
          <xdr:col>6</xdr:col>
          <xdr:colOff>222250</xdr:colOff>
          <xdr:row>46</xdr:row>
          <xdr:rowOff>6350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45</xdr:row>
          <xdr:rowOff>336550</xdr:rowOff>
        </xdr:from>
        <xdr:to>
          <xdr:col>6</xdr:col>
          <xdr:colOff>222250</xdr:colOff>
          <xdr:row>47</xdr:row>
          <xdr:rowOff>6350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46</xdr:row>
          <xdr:rowOff>336550</xdr:rowOff>
        </xdr:from>
        <xdr:to>
          <xdr:col>6</xdr:col>
          <xdr:colOff>222250</xdr:colOff>
          <xdr:row>48</xdr:row>
          <xdr:rowOff>6350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47</xdr:row>
          <xdr:rowOff>336550</xdr:rowOff>
        </xdr:from>
        <xdr:to>
          <xdr:col>6</xdr:col>
          <xdr:colOff>222250</xdr:colOff>
          <xdr:row>49</xdr:row>
          <xdr:rowOff>6350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48</xdr:row>
          <xdr:rowOff>336550</xdr:rowOff>
        </xdr:from>
        <xdr:to>
          <xdr:col>6</xdr:col>
          <xdr:colOff>222250</xdr:colOff>
          <xdr:row>50</xdr:row>
          <xdr:rowOff>6350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48</xdr:row>
          <xdr:rowOff>336550</xdr:rowOff>
        </xdr:from>
        <xdr:to>
          <xdr:col>6</xdr:col>
          <xdr:colOff>222250</xdr:colOff>
          <xdr:row>50</xdr:row>
          <xdr:rowOff>6350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49</xdr:row>
          <xdr:rowOff>336550</xdr:rowOff>
        </xdr:from>
        <xdr:to>
          <xdr:col>6</xdr:col>
          <xdr:colOff>222250</xdr:colOff>
          <xdr:row>51</xdr:row>
          <xdr:rowOff>6350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50</xdr:row>
          <xdr:rowOff>336550</xdr:rowOff>
        </xdr:from>
        <xdr:to>
          <xdr:col>6</xdr:col>
          <xdr:colOff>222250</xdr:colOff>
          <xdr:row>52</xdr:row>
          <xdr:rowOff>6350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51</xdr:row>
          <xdr:rowOff>336550</xdr:rowOff>
        </xdr:from>
        <xdr:to>
          <xdr:col>6</xdr:col>
          <xdr:colOff>222250</xdr:colOff>
          <xdr:row>53</xdr:row>
          <xdr:rowOff>6350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52</xdr:row>
          <xdr:rowOff>336550</xdr:rowOff>
        </xdr:from>
        <xdr:to>
          <xdr:col>6</xdr:col>
          <xdr:colOff>222250</xdr:colOff>
          <xdr:row>54</xdr:row>
          <xdr:rowOff>6350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54428</xdr:colOff>
      <xdr:row>13</xdr:row>
      <xdr:rowOff>9071</xdr:rowOff>
    </xdr:from>
    <xdr:to>
      <xdr:col>38</xdr:col>
      <xdr:colOff>371928</xdr:colOff>
      <xdr:row>17</xdr:row>
      <xdr:rowOff>90715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9298214" y="2984500"/>
          <a:ext cx="2140857" cy="734786"/>
        </a:xfrm>
        <a:prstGeom prst="wedgeRoundRectCallout">
          <a:avLst>
            <a:gd name="adj1" fmla="val -72104"/>
            <a:gd name="adj2" fmla="val -382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予め入力してある資材名等は、記載例です。</a:t>
          </a:r>
        </a:p>
        <a:p>
          <a:pPr algn="l"/>
          <a:r>
            <a:rPr kumimoji="1" lang="ja-JP" altLang="en-US" sz="1100"/>
            <a:t>参考にして入力してください。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232832</xdr:colOff>
      <xdr:row>12</xdr:row>
      <xdr:rowOff>21167</xdr:rowOff>
    </xdr:from>
    <xdr:to>
      <xdr:col>41</xdr:col>
      <xdr:colOff>253999</xdr:colOff>
      <xdr:row>13</xdr:row>
      <xdr:rowOff>31752</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8868832" y="3227917"/>
          <a:ext cx="4497917" cy="338668"/>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端数が生じる場合は、初回のマイルストーン達成時に加算します。</a:t>
          </a:r>
        </a:p>
      </xdr:txBody>
    </xdr:sp>
    <xdr:clientData/>
  </xdr:twoCellAnchor>
  <xdr:twoCellAnchor>
    <xdr:from>
      <xdr:col>34</xdr:col>
      <xdr:colOff>317500</xdr:colOff>
      <xdr:row>30</xdr:row>
      <xdr:rowOff>328084</xdr:rowOff>
    </xdr:from>
    <xdr:to>
      <xdr:col>39</xdr:col>
      <xdr:colOff>328084</xdr:colOff>
      <xdr:row>32</xdr:row>
      <xdr:rowOff>105834</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8953500" y="9980084"/>
          <a:ext cx="3259667" cy="317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割合の合計が</a:t>
          </a:r>
          <a:r>
            <a:rPr kumimoji="1" lang="en-US" altLang="ja-JP" sz="1100"/>
            <a:t>100%</a:t>
          </a:r>
          <a:r>
            <a:rPr kumimoji="1" lang="ja-JP" altLang="en-US" sz="1100"/>
            <a:t>になるように調整した金額です。</a:t>
          </a:r>
        </a:p>
      </xdr:txBody>
    </xdr:sp>
    <xdr:clientData/>
  </xdr:twoCellAnchor>
  <xdr:twoCellAnchor>
    <xdr:from>
      <xdr:col>34</xdr:col>
      <xdr:colOff>268110</xdr:colOff>
      <xdr:row>13</xdr:row>
      <xdr:rowOff>296333</xdr:rowOff>
    </xdr:from>
    <xdr:to>
      <xdr:col>44</xdr:col>
      <xdr:colOff>215194</xdr:colOff>
      <xdr:row>17</xdr:row>
      <xdr:rowOff>208140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8904110" y="3795889"/>
          <a:ext cx="6268862" cy="1351140"/>
        </a:xfrm>
        <a:prstGeom prst="wedgeRoundRectCallout">
          <a:avLst>
            <a:gd name="adj1" fmla="val -49738"/>
            <a:gd name="adj2" fmla="val 776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実績欄には、設定したいマイルストーンを入力してください。</a:t>
          </a:r>
        </a:p>
        <a:p>
          <a:pPr algn="l"/>
          <a:r>
            <a:rPr kumimoji="1" lang="ja-JP" altLang="en-US" sz="1100"/>
            <a:t>割合欄には、マイルストーンの達成時に請求できる症例単位の金額に対する割合を入力してください。</a:t>
          </a:r>
        </a:p>
        <a:p>
          <a:pPr algn="l"/>
          <a:endParaRPr kumimoji="1" lang="ja-JP" altLang="en-US" sz="1100"/>
        </a:p>
        <a:p>
          <a:pPr algn="l"/>
          <a:r>
            <a:rPr kumimoji="1" lang="ja-JP" altLang="en-US" sz="1100"/>
            <a:t>予め入力してある内容は記載例なので、以下を</a:t>
          </a:r>
          <a:r>
            <a:rPr kumimoji="1" lang="ja-JP" altLang="ja-JP" sz="1100">
              <a:solidFill>
                <a:schemeClr val="dk1"/>
              </a:solidFill>
              <a:effectLst/>
              <a:latin typeface="+mn-lt"/>
              <a:ea typeface="+mn-ea"/>
              <a:cs typeface="+mn-cs"/>
            </a:rPr>
            <a:t>踏まえて</a:t>
          </a:r>
          <a:r>
            <a:rPr kumimoji="1" lang="ja-JP" altLang="en-US" sz="1100"/>
            <a:t>自由に追加・削除・修正して構いません。</a:t>
          </a:r>
          <a:endParaRPr kumimoji="1" lang="en-US" altLang="ja-JP" sz="1100"/>
        </a:p>
        <a:p>
          <a:r>
            <a:rPr lang="ja-JP" altLang="ja-JP" sz="1100">
              <a:solidFill>
                <a:schemeClr val="dk1"/>
              </a:solidFill>
              <a:effectLst/>
              <a:latin typeface="+mn-lt"/>
              <a:ea typeface="+mn-ea"/>
              <a:cs typeface="+mn-cs"/>
            </a:rPr>
            <a:t>・マイルストーン</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回分の最低割合（％）</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％以上</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・１年間の最大分割回数（回／年）</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年間で最大</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分割</a:t>
          </a: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K42"/>
  <sheetViews>
    <sheetView zoomScale="80" zoomScaleNormal="80" zoomScaleSheetLayoutView="100" workbookViewId="0">
      <selection activeCell="H7" sqref="H7:AD7"/>
    </sheetView>
  </sheetViews>
  <sheetFormatPr defaultColWidth="3.6328125" defaultRowHeight="20.149999999999999" customHeight="1" x14ac:dyDescent="0.2"/>
  <cols>
    <col min="1" max="1" width="3.08984375" style="37" bestFit="1" customWidth="1"/>
    <col min="2" max="2" width="4.08984375" style="36" customWidth="1"/>
    <col min="3" max="3" width="4.08984375" style="37" customWidth="1"/>
    <col min="4" max="6" width="4.81640625" style="37" customWidth="1"/>
    <col min="7" max="7" width="4.08984375" style="37" customWidth="1"/>
    <col min="8" max="9" width="3.81640625" style="9" customWidth="1"/>
    <col min="10" max="10" width="3.6328125" style="9" customWidth="1"/>
    <col min="11" max="11" width="4.6328125" style="9" customWidth="1"/>
    <col min="12" max="14" width="3.6328125" style="9" customWidth="1"/>
    <col min="15" max="15" width="3.81640625" style="9" customWidth="1"/>
    <col min="16" max="16" width="3.6328125" style="9" customWidth="1"/>
    <col min="17" max="18" width="2.81640625" style="9" customWidth="1"/>
    <col min="19" max="19" width="4.6328125" style="9" customWidth="1"/>
    <col min="20" max="20" width="3.6328125" style="9" customWidth="1"/>
    <col min="21" max="22" width="2.08984375" style="9" customWidth="1"/>
    <col min="23" max="23" width="3.81640625" style="9" customWidth="1"/>
    <col min="24" max="25" width="3.6328125" style="9" customWidth="1"/>
    <col min="26" max="27" width="3.81640625" style="9" customWidth="1"/>
    <col min="28" max="28" width="4.6328125" style="9" customWidth="1"/>
    <col min="29" max="29" width="3.6328125" style="9" customWidth="1"/>
    <col min="30" max="30" width="4.6328125" style="9" customWidth="1"/>
    <col min="31" max="31" width="172.08984375" style="9" customWidth="1"/>
    <col min="32" max="32" width="5.6328125" style="9" customWidth="1"/>
    <col min="33" max="33" width="15.6328125" style="9" customWidth="1"/>
    <col min="34" max="35" width="15.6328125" style="4" customWidth="1"/>
    <col min="36" max="36" width="3.6328125" style="9"/>
    <col min="37" max="37" width="3.6328125" style="9" customWidth="1"/>
    <col min="38" max="263" width="3.6328125" style="9"/>
    <col min="264" max="264" width="3.08984375" style="9" bestFit="1" customWidth="1"/>
    <col min="265" max="270" width="3.6328125" style="9" customWidth="1"/>
    <col min="271" max="271" width="3" style="9" bestFit="1" customWidth="1"/>
    <col min="272" max="286" width="3.6328125" style="9" customWidth="1"/>
    <col min="287" max="287" width="4.6328125" style="9" customWidth="1"/>
    <col min="288" max="519" width="3.6328125" style="9"/>
    <col min="520" max="520" width="3.08984375" style="9" bestFit="1" customWidth="1"/>
    <col min="521" max="526" width="3.6328125" style="9" customWidth="1"/>
    <col min="527" max="527" width="3" style="9" bestFit="1" customWidth="1"/>
    <col min="528" max="542" width="3.6328125" style="9" customWidth="1"/>
    <col min="543" max="543" width="4.6328125" style="9" customWidth="1"/>
    <col min="544" max="775" width="3.6328125" style="9"/>
    <col min="776" max="776" width="3.08984375" style="9" bestFit="1" customWidth="1"/>
    <col min="777" max="782" width="3.6328125" style="9" customWidth="1"/>
    <col min="783" max="783" width="3" style="9" bestFit="1" customWidth="1"/>
    <col min="784" max="798" width="3.6328125" style="9" customWidth="1"/>
    <col min="799" max="799" width="4.6328125" style="9" customWidth="1"/>
    <col min="800" max="1031" width="3.6328125" style="9"/>
    <col min="1032" max="1032" width="3.08984375" style="9" bestFit="1" customWidth="1"/>
    <col min="1033" max="1038" width="3.6328125" style="9" customWidth="1"/>
    <col min="1039" max="1039" width="3" style="9" bestFit="1" customWidth="1"/>
    <col min="1040" max="1054" width="3.6328125" style="9" customWidth="1"/>
    <col min="1055" max="1055" width="4.6328125" style="9" customWidth="1"/>
    <col min="1056" max="1287" width="3.6328125" style="9"/>
    <col min="1288" max="1288" width="3.08984375" style="9" bestFit="1" customWidth="1"/>
    <col min="1289" max="1294" width="3.6328125" style="9" customWidth="1"/>
    <col min="1295" max="1295" width="3" style="9" bestFit="1" customWidth="1"/>
    <col min="1296" max="1310" width="3.6328125" style="9" customWidth="1"/>
    <col min="1311" max="1311" width="4.6328125" style="9" customWidth="1"/>
    <col min="1312" max="1543" width="3.6328125" style="9"/>
    <col min="1544" max="1544" width="3.08984375" style="9" bestFit="1" customWidth="1"/>
    <col min="1545" max="1550" width="3.6328125" style="9" customWidth="1"/>
    <col min="1551" max="1551" width="3" style="9" bestFit="1" customWidth="1"/>
    <col min="1552" max="1566" width="3.6328125" style="9" customWidth="1"/>
    <col min="1567" max="1567" width="4.6328125" style="9" customWidth="1"/>
    <col min="1568" max="1799" width="3.6328125" style="9"/>
    <col min="1800" max="1800" width="3.08984375" style="9" bestFit="1" customWidth="1"/>
    <col min="1801" max="1806" width="3.6328125" style="9" customWidth="1"/>
    <col min="1807" max="1807" width="3" style="9" bestFit="1" customWidth="1"/>
    <col min="1808" max="1822" width="3.6328125" style="9" customWidth="1"/>
    <col min="1823" max="1823" width="4.6328125" style="9" customWidth="1"/>
    <col min="1824" max="2055" width="3.6328125" style="9"/>
    <col min="2056" max="2056" width="3.08984375" style="9" bestFit="1" customWidth="1"/>
    <col min="2057" max="2062" width="3.6328125" style="9" customWidth="1"/>
    <col min="2063" max="2063" width="3" style="9" bestFit="1" customWidth="1"/>
    <col min="2064" max="2078" width="3.6328125" style="9" customWidth="1"/>
    <col min="2079" max="2079" width="4.6328125" style="9" customWidth="1"/>
    <col min="2080" max="2311" width="3.6328125" style="9"/>
    <col min="2312" max="2312" width="3.08984375" style="9" bestFit="1" customWidth="1"/>
    <col min="2313" max="2318" width="3.6328125" style="9" customWidth="1"/>
    <col min="2319" max="2319" width="3" style="9" bestFit="1" customWidth="1"/>
    <col min="2320" max="2334" width="3.6328125" style="9" customWidth="1"/>
    <col min="2335" max="2335" width="4.6328125" style="9" customWidth="1"/>
    <col min="2336" max="2567" width="3.6328125" style="9"/>
    <col min="2568" max="2568" width="3.08984375" style="9" bestFit="1" customWidth="1"/>
    <col min="2569" max="2574" width="3.6328125" style="9" customWidth="1"/>
    <col min="2575" max="2575" width="3" style="9" bestFit="1" customWidth="1"/>
    <col min="2576" max="2590" width="3.6328125" style="9" customWidth="1"/>
    <col min="2591" max="2591" width="4.6328125" style="9" customWidth="1"/>
    <col min="2592" max="2823" width="3.6328125" style="9"/>
    <col min="2824" max="2824" width="3.08984375" style="9" bestFit="1" customWidth="1"/>
    <col min="2825" max="2830" width="3.6328125" style="9" customWidth="1"/>
    <col min="2831" max="2831" width="3" style="9" bestFit="1" customWidth="1"/>
    <col min="2832" max="2846" width="3.6328125" style="9" customWidth="1"/>
    <col min="2847" max="2847" width="4.6328125" style="9" customWidth="1"/>
    <col min="2848" max="3079" width="3.6328125" style="9"/>
    <col min="3080" max="3080" width="3.08984375" style="9" bestFit="1" customWidth="1"/>
    <col min="3081" max="3086" width="3.6328125" style="9" customWidth="1"/>
    <col min="3087" max="3087" width="3" style="9" bestFit="1" customWidth="1"/>
    <col min="3088" max="3102" width="3.6328125" style="9" customWidth="1"/>
    <col min="3103" max="3103" width="4.6328125" style="9" customWidth="1"/>
    <col min="3104" max="3335" width="3.6328125" style="9"/>
    <col min="3336" max="3336" width="3.08984375" style="9" bestFit="1" customWidth="1"/>
    <col min="3337" max="3342" width="3.6328125" style="9" customWidth="1"/>
    <col min="3343" max="3343" width="3" style="9" bestFit="1" customWidth="1"/>
    <col min="3344" max="3358" width="3.6328125" style="9" customWidth="1"/>
    <col min="3359" max="3359" width="4.6328125" style="9" customWidth="1"/>
    <col min="3360" max="3591" width="3.6328125" style="9"/>
    <col min="3592" max="3592" width="3.08984375" style="9" bestFit="1" customWidth="1"/>
    <col min="3593" max="3598" width="3.6328125" style="9" customWidth="1"/>
    <col min="3599" max="3599" width="3" style="9" bestFit="1" customWidth="1"/>
    <col min="3600" max="3614" width="3.6328125" style="9" customWidth="1"/>
    <col min="3615" max="3615" width="4.6328125" style="9" customWidth="1"/>
    <col min="3616" max="3847" width="3.6328125" style="9"/>
    <col min="3848" max="3848" width="3.08984375" style="9" bestFit="1" customWidth="1"/>
    <col min="3849" max="3854" width="3.6328125" style="9" customWidth="1"/>
    <col min="3855" max="3855" width="3" style="9" bestFit="1" customWidth="1"/>
    <col min="3856" max="3870" width="3.6328125" style="9" customWidth="1"/>
    <col min="3871" max="3871" width="4.6328125" style="9" customWidth="1"/>
    <col min="3872" max="4103" width="3.6328125" style="9"/>
    <col min="4104" max="4104" width="3.08984375" style="9" bestFit="1" customWidth="1"/>
    <col min="4105" max="4110" width="3.6328125" style="9" customWidth="1"/>
    <col min="4111" max="4111" width="3" style="9" bestFit="1" customWidth="1"/>
    <col min="4112" max="4126" width="3.6328125" style="9" customWidth="1"/>
    <col min="4127" max="4127" width="4.6328125" style="9" customWidth="1"/>
    <col min="4128" max="4359" width="3.6328125" style="9"/>
    <col min="4360" max="4360" width="3.08984375" style="9" bestFit="1" customWidth="1"/>
    <col min="4361" max="4366" width="3.6328125" style="9" customWidth="1"/>
    <col min="4367" max="4367" width="3" style="9" bestFit="1" customWidth="1"/>
    <col min="4368" max="4382" width="3.6328125" style="9" customWidth="1"/>
    <col min="4383" max="4383" width="4.6328125" style="9" customWidth="1"/>
    <col min="4384" max="4615" width="3.6328125" style="9"/>
    <col min="4616" max="4616" width="3.08984375" style="9" bestFit="1" customWidth="1"/>
    <col min="4617" max="4622" width="3.6328125" style="9" customWidth="1"/>
    <col min="4623" max="4623" width="3" style="9" bestFit="1" customWidth="1"/>
    <col min="4624" max="4638" width="3.6328125" style="9" customWidth="1"/>
    <col min="4639" max="4639" width="4.6328125" style="9" customWidth="1"/>
    <col min="4640" max="4871" width="3.6328125" style="9"/>
    <col min="4872" max="4872" width="3.08984375" style="9" bestFit="1" customWidth="1"/>
    <col min="4873" max="4878" width="3.6328125" style="9" customWidth="1"/>
    <col min="4879" max="4879" width="3" style="9" bestFit="1" customWidth="1"/>
    <col min="4880" max="4894" width="3.6328125" style="9" customWidth="1"/>
    <col min="4895" max="4895" width="4.6328125" style="9" customWidth="1"/>
    <col min="4896" max="5127" width="3.6328125" style="9"/>
    <col min="5128" max="5128" width="3.08984375" style="9" bestFit="1" customWidth="1"/>
    <col min="5129" max="5134" width="3.6328125" style="9" customWidth="1"/>
    <col min="5135" max="5135" width="3" style="9" bestFit="1" customWidth="1"/>
    <col min="5136" max="5150" width="3.6328125" style="9" customWidth="1"/>
    <col min="5151" max="5151" width="4.6328125" style="9" customWidth="1"/>
    <col min="5152" max="5383" width="3.6328125" style="9"/>
    <col min="5384" max="5384" width="3.08984375" style="9" bestFit="1" customWidth="1"/>
    <col min="5385" max="5390" width="3.6328125" style="9" customWidth="1"/>
    <col min="5391" max="5391" width="3" style="9" bestFit="1" customWidth="1"/>
    <col min="5392" max="5406" width="3.6328125" style="9" customWidth="1"/>
    <col min="5407" max="5407" width="4.6328125" style="9" customWidth="1"/>
    <col min="5408" max="5639" width="3.6328125" style="9"/>
    <col min="5640" max="5640" width="3.08984375" style="9" bestFit="1" customWidth="1"/>
    <col min="5641" max="5646" width="3.6328125" style="9" customWidth="1"/>
    <col min="5647" max="5647" width="3" style="9" bestFit="1" customWidth="1"/>
    <col min="5648" max="5662" width="3.6328125" style="9" customWidth="1"/>
    <col min="5663" max="5663" width="4.6328125" style="9" customWidth="1"/>
    <col min="5664" max="5895" width="3.6328125" style="9"/>
    <col min="5896" max="5896" width="3.08984375" style="9" bestFit="1" customWidth="1"/>
    <col min="5897" max="5902" width="3.6328125" style="9" customWidth="1"/>
    <col min="5903" max="5903" width="3" style="9" bestFit="1" customWidth="1"/>
    <col min="5904" max="5918" width="3.6328125" style="9" customWidth="1"/>
    <col min="5919" max="5919" width="4.6328125" style="9" customWidth="1"/>
    <col min="5920" max="6151" width="3.6328125" style="9"/>
    <col min="6152" max="6152" width="3.08984375" style="9" bestFit="1" customWidth="1"/>
    <col min="6153" max="6158" width="3.6328125" style="9" customWidth="1"/>
    <col min="6159" max="6159" width="3" style="9" bestFit="1" customWidth="1"/>
    <col min="6160" max="6174" width="3.6328125" style="9" customWidth="1"/>
    <col min="6175" max="6175" width="4.6328125" style="9" customWidth="1"/>
    <col min="6176" max="6407" width="3.6328125" style="9"/>
    <col min="6408" max="6408" width="3.08984375" style="9" bestFit="1" customWidth="1"/>
    <col min="6409" max="6414" width="3.6328125" style="9" customWidth="1"/>
    <col min="6415" max="6415" width="3" style="9" bestFit="1" customWidth="1"/>
    <col min="6416" max="6430" width="3.6328125" style="9" customWidth="1"/>
    <col min="6431" max="6431" width="4.6328125" style="9" customWidth="1"/>
    <col min="6432" max="6663" width="3.6328125" style="9"/>
    <col min="6664" max="6664" width="3.08984375" style="9" bestFit="1" customWidth="1"/>
    <col min="6665" max="6670" width="3.6328125" style="9" customWidth="1"/>
    <col min="6671" max="6671" width="3" style="9" bestFit="1" customWidth="1"/>
    <col min="6672" max="6686" width="3.6328125" style="9" customWidth="1"/>
    <col min="6687" max="6687" width="4.6328125" style="9" customWidth="1"/>
    <col min="6688" max="6919" width="3.6328125" style="9"/>
    <col min="6920" max="6920" width="3.08984375" style="9" bestFit="1" customWidth="1"/>
    <col min="6921" max="6926" width="3.6328125" style="9" customWidth="1"/>
    <col min="6927" max="6927" width="3" style="9" bestFit="1" customWidth="1"/>
    <col min="6928" max="6942" width="3.6328125" style="9" customWidth="1"/>
    <col min="6943" max="6943" width="4.6328125" style="9" customWidth="1"/>
    <col min="6944" max="7175" width="3.6328125" style="9"/>
    <col min="7176" max="7176" width="3.08984375" style="9" bestFit="1" customWidth="1"/>
    <col min="7177" max="7182" width="3.6328125" style="9" customWidth="1"/>
    <col min="7183" max="7183" width="3" style="9" bestFit="1" customWidth="1"/>
    <col min="7184" max="7198" width="3.6328125" style="9" customWidth="1"/>
    <col min="7199" max="7199" width="4.6328125" style="9" customWidth="1"/>
    <col min="7200" max="7431" width="3.6328125" style="9"/>
    <col min="7432" max="7432" width="3.08984375" style="9" bestFit="1" customWidth="1"/>
    <col min="7433" max="7438" width="3.6328125" style="9" customWidth="1"/>
    <col min="7439" max="7439" width="3" style="9" bestFit="1" customWidth="1"/>
    <col min="7440" max="7454" width="3.6328125" style="9" customWidth="1"/>
    <col min="7455" max="7455" width="4.6328125" style="9" customWidth="1"/>
    <col min="7456" max="7687" width="3.6328125" style="9"/>
    <col min="7688" max="7688" width="3.08984375" style="9" bestFit="1" customWidth="1"/>
    <col min="7689" max="7694" width="3.6328125" style="9" customWidth="1"/>
    <col min="7695" max="7695" width="3" style="9" bestFit="1" customWidth="1"/>
    <col min="7696" max="7710" width="3.6328125" style="9" customWidth="1"/>
    <col min="7711" max="7711" width="4.6328125" style="9" customWidth="1"/>
    <col min="7712" max="7943" width="3.6328125" style="9"/>
    <col min="7944" max="7944" width="3.08984375" style="9" bestFit="1" customWidth="1"/>
    <col min="7945" max="7950" width="3.6328125" style="9" customWidth="1"/>
    <col min="7951" max="7951" width="3" style="9" bestFit="1" customWidth="1"/>
    <col min="7952" max="7966" width="3.6328125" style="9" customWidth="1"/>
    <col min="7967" max="7967" width="4.6328125" style="9" customWidth="1"/>
    <col min="7968" max="8199" width="3.6328125" style="9"/>
    <col min="8200" max="8200" width="3.08984375" style="9" bestFit="1" customWidth="1"/>
    <col min="8201" max="8206" width="3.6328125" style="9" customWidth="1"/>
    <col min="8207" max="8207" width="3" style="9" bestFit="1" customWidth="1"/>
    <col min="8208" max="8222" width="3.6328125" style="9" customWidth="1"/>
    <col min="8223" max="8223" width="4.6328125" style="9" customWidth="1"/>
    <col min="8224" max="8455" width="3.6328125" style="9"/>
    <col min="8456" max="8456" width="3.08984375" style="9" bestFit="1" customWidth="1"/>
    <col min="8457" max="8462" width="3.6328125" style="9" customWidth="1"/>
    <col min="8463" max="8463" width="3" style="9" bestFit="1" customWidth="1"/>
    <col min="8464" max="8478" width="3.6328125" style="9" customWidth="1"/>
    <col min="8479" max="8479" width="4.6328125" style="9" customWidth="1"/>
    <col min="8480" max="8711" width="3.6328125" style="9"/>
    <col min="8712" max="8712" width="3.08984375" style="9" bestFit="1" customWidth="1"/>
    <col min="8713" max="8718" width="3.6328125" style="9" customWidth="1"/>
    <col min="8719" max="8719" width="3" style="9" bestFit="1" customWidth="1"/>
    <col min="8720" max="8734" width="3.6328125" style="9" customWidth="1"/>
    <col min="8735" max="8735" width="4.6328125" style="9" customWidth="1"/>
    <col min="8736" max="8967" width="3.6328125" style="9"/>
    <col min="8968" max="8968" width="3.08984375" style="9" bestFit="1" customWidth="1"/>
    <col min="8969" max="8974" width="3.6328125" style="9" customWidth="1"/>
    <col min="8975" max="8975" width="3" style="9" bestFit="1" customWidth="1"/>
    <col min="8976" max="8990" width="3.6328125" style="9" customWidth="1"/>
    <col min="8991" max="8991" width="4.6328125" style="9" customWidth="1"/>
    <col min="8992" max="9223" width="3.6328125" style="9"/>
    <col min="9224" max="9224" width="3.08984375" style="9" bestFit="1" customWidth="1"/>
    <col min="9225" max="9230" width="3.6328125" style="9" customWidth="1"/>
    <col min="9231" max="9231" width="3" style="9" bestFit="1" customWidth="1"/>
    <col min="9232" max="9246" width="3.6328125" style="9" customWidth="1"/>
    <col min="9247" max="9247" width="4.6328125" style="9" customWidth="1"/>
    <col min="9248" max="9479" width="3.6328125" style="9"/>
    <col min="9480" max="9480" width="3.08984375" style="9" bestFit="1" customWidth="1"/>
    <col min="9481" max="9486" width="3.6328125" style="9" customWidth="1"/>
    <col min="9487" max="9487" width="3" style="9" bestFit="1" customWidth="1"/>
    <col min="9488" max="9502" width="3.6328125" style="9" customWidth="1"/>
    <col min="9503" max="9503" width="4.6328125" style="9" customWidth="1"/>
    <col min="9504" max="9735" width="3.6328125" style="9"/>
    <col min="9736" max="9736" width="3.08984375" style="9" bestFit="1" customWidth="1"/>
    <col min="9737" max="9742" width="3.6328125" style="9" customWidth="1"/>
    <col min="9743" max="9743" width="3" style="9" bestFit="1" customWidth="1"/>
    <col min="9744" max="9758" width="3.6328125" style="9" customWidth="1"/>
    <col min="9759" max="9759" width="4.6328125" style="9" customWidth="1"/>
    <col min="9760" max="9991" width="3.6328125" style="9"/>
    <col min="9992" max="9992" width="3.08984375" style="9" bestFit="1" customWidth="1"/>
    <col min="9993" max="9998" width="3.6328125" style="9" customWidth="1"/>
    <col min="9999" max="9999" width="3" style="9" bestFit="1" customWidth="1"/>
    <col min="10000" max="10014" width="3.6328125" style="9" customWidth="1"/>
    <col min="10015" max="10015" width="4.6328125" style="9" customWidth="1"/>
    <col min="10016" max="10247" width="3.6328125" style="9"/>
    <col min="10248" max="10248" width="3.08984375" style="9" bestFit="1" customWidth="1"/>
    <col min="10249" max="10254" width="3.6328125" style="9" customWidth="1"/>
    <col min="10255" max="10255" width="3" style="9" bestFit="1" customWidth="1"/>
    <col min="10256" max="10270" width="3.6328125" style="9" customWidth="1"/>
    <col min="10271" max="10271" width="4.6328125" style="9" customWidth="1"/>
    <col min="10272" max="10503" width="3.6328125" style="9"/>
    <col min="10504" max="10504" width="3.08984375" style="9" bestFit="1" customWidth="1"/>
    <col min="10505" max="10510" width="3.6328125" style="9" customWidth="1"/>
    <col min="10511" max="10511" width="3" style="9" bestFit="1" customWidth="1"/>
    <col min="10512" max="10526" width="3.6328125" style="9" customWidth="1"/>
    <col min="10527" max="10527" width="4.6328125" style="9" customWidth="1"/>
    <col min="10528" max="10759" width="3.6328125" style="9"/>
    <col min="10760" max="10760" width="3.08984375" style="9" bestFit="1" customWidth="1"/>
    <col min="10761" max="10766" width="3.6328125" style="9" customWidth="1"/>
    <col min="10767" max="10767" width="3" style="9" bestFit="1" customWidth="1"/>
    <col min="10768" max="10782" width="3.6328125" style="9" customWidth="1"/>
    <col min="10783" max="10783" width="4.6328125" style="9" customWidth="1"/>
    <col min="10784" max="11015" width="3.6328125" style="9"/>
    <col min="11016" max="11016" width="3.08984375" style="9" bestFit="1" customWidth="1"/>
    <col min="11017" max="11022" width="3.6328125" style="9" customWidth="1"/>
    <col min="11023" max="11023" width="3" style="9" bestFit="1" customWidth="1"/>
    <col min="11024" max="11038" width="3.6328125" style="9" customWidth="1"/>
    <col min="11039" max="11039" width="4.6328125" style="9" customWidth="1"/>
    <col min="11040" max="11271" width="3.6328125" style="9"/>
    <col min="11272" max="11272" width="3.08984375" style="9" bestFit="1" customWidth="1"/>
    <col min="11273" max="11278" width="3.6328125" style="9" customWidth="1"/>
    <col min="11279" max="11279" width="3" style="9" bestFit="1" customWidth="1"/>
    <col min="11280" max="11294" width="3.6328125" style="9" customWidth="1"/>
    <col min="11295" max="11295" width="4.6328125" style="9" customWidth="1"/>
    <col min="11296" max="11527" width="3.6328125" style="9"/>
    <col min="11528" max="11528" width="3.08984375" style="9" bestFit="1" customWidth="1"/>
    <col min="11529" max="11534" width="3.6328125" style="9" customWidth="1"/>
    <col min="11535" max="11535" width="3" style="9" bestFit="1" customWidth="1"/>
    <col min="11536" max="11550" width="3.6328125" style="9" customWidth="1"/>
    <col min="11551" max="11551" width="4.6328125" style="9" customWidth="1"/>
    <col min="11552" max="11783" width="3.6328125" style="9"/>
    <col min="11784" max="11784" width="3.08984375" style="9" bestFit="1" customWidth="1"/>
    <col min="11785" max="11790" width="3.6328125" style="9" customWidth="1"/>
    <col min="11791" max="11791" width="3" style="9" bestFit="1" customWidth="1"/>
    <col min="11792" max="11806" width="3.6328125" style="9" customWidth="1"/>
    <col min="11807" max="11807" width="4.6328125" style="9" customWidth="1"/>
    <col min="11808" max="12039" width="3.6328125" style="9"/>
    <col min="12040" max="12040" width="3.08984375" style="9" bestFit="1" customWidth="1"/>
    <col min="12041" max="12046" width="3.6328125" style="9" customWidth="1"/>
    <col min="12047" max="12047" width="3" style="9" bestFit="1" customWidth="1"/>
    <col min="12048" max="12062" width="3.6328125" style="9" customWidth="1"/>
    <col min="12063" max="12063" width="4.6328125" style="9" customWidth="1"/>
    <col min="12064" max="12295" width="3.6328125" style="9"/>
    <col min="12296" max="12296" width="3.08984375" style="9" bestFit="1" customWidth="1"/>
    <col min="12297" max="12302" width="3.6328125" style="9" customWidth="1"/>
    <col min="12303" max="12303" width="3" style="9" bestFit="1" customWidth="1"/>
    <col min="12304" max="12318" width="3.6328125" style="9" customWidth="1"/>
    <col min="12319" max="12319" width="4.6328125" style="9" customWidth="1"/>
    <col min="12320" max="12551" width="3.6328125" style="9"/>
    <col min="12552" max="12552" width="3.08984375" style="9" bestFit="1" customWidth="1"/>
    <col min="12553" max="12558" width="3.6328125" style="9" customWidth="1"/>
    <col min="12559" max="12559" width="3" style="9" bestFit="1" customWidth="1"/>
    <col min="12560" max="12574" width="3.6328125" style="9" customWidth="1"/>
    <col min="12575" max="12575" width="4.6328125" style="9" customWidth="1"/>
    <col min="12576" max="12807" width="3.6328125" style="9"/>
    <col min="12808" max="12808" width="3.08984375" style="9" bestFit="1" customWidth="1"/>
    <col min="12809" max="12814" width="3.6328125" style="9" customWidth="1"/>
    <col min="12815" max="12815" width="3" style="9" bestFit="1" customWidth="1"/>
    <col min="12816" max="12830" width="3.6328125" style="9" customWidth="1"/>
    <col min="12831" max="12831" width="4.6328125" style="9" customWidth="1"/>
    <col min="12832" max="13063" width="3.6328125" style="9"/>
    <col min="13064" max="13064" width="3.08984375" style="9" bestFit="1" customWidth="1"/>
    <col min="13065" max="13070" width="3.6328125" style="9" customWidth="1"/>
    <col min="13071" max="13071" width="3" style="9" bestFit="1" customWidth="1"/>
    <col min="13072" max="13086" width="3.6328125" style="9" customWidth="1"/>
    <col min="13087" max="13087" width="4.6328125" style="9" customWidth="1"/>
    <col min="13088" max="13319" width="3.6328125" style="9"/>
    <col min="13320" max="13320" width="3.08984375" style="9" bestFit="1" customWidth="1"/>
    <col min="13321" max="13326" width="3.6328125" style="9" customWidth="1"/>
    <col min="13327" max="13327" width="3" style="9" bestFit="1" customWidth="1"/>
    <col min="13328" max="13342" width="3.6328125" style="9" customWidth="1"/>
    <col min="13343" max="13343" width="4.6328125" style="9" customWidth="1"/>
    <col min="13344" max="13575" width="3.6328125" style="9"/>
    <col min="13576" max="13576" width="3.08984375" style="9" bestFit="1" customWidth="1"/>
    <col min="13577" max="13582" width="3.6328125" style="9" customWidth="1"/>
    <col min="13583" max="13583" width="3" style="9" bestFit="1" customWidth="1"/>
    <col min="13584" max="13598" width="3.6328125" style="9" customWidth="1"/>
    <col min="13599" max="13599" width="4.6328125" style="9" customWidth="1"/>
    <col min="13600" max="13831" width="3.6328125" style="9"/>
    <col min="13832" max="13832" width="3.08984375" style="9" bestFit="1" customWidth="1"/>
    <col min="13833" max="13838" width="3.6328125" style="9" customWidth="1"/>
    <col min="13839" max="13839" width="3" style="9" bestFit="1" customWidth="1"/>
    <col min="13840" max="13854" width="3.6328125" style="9" customWidth="1"/>
    <col min="13855" max="13855" width="4.6328125" style="9" customWidth="1"/>
    <col min="13856" max="14087" width="3.6328125" style="9"/>
    <col min="14088" max="14088" width="3.08984375" style="9" bestFit="1" customWidth="1"/>
    <col min="14089" max="14094" width="3.6328125" style="9" customWidth="1"/>
    <col min="14095" max="14095" width="3" style="9" bestFit="1" customWidth="1"/>
    <col min="14096" max="14110" width="3.6328125" style="9" customWidth="1"/>
    <col min="14111" max="14111" width="4.6328125" style="9" customWidth="1"/>
    <col min="14112" max="14343" width="3.6328125" style="9"/>
    <col min="14344" max="14344" width="3.08984375" style="9" bestFit="1" customWidth="1"/>
    <col min="14345" max="14350" width="3.6328125" style="9" customWidth="1"/>
    <col min="14351" max="14351" width="3" style="9" bestFit="1" customWidth="1"/>
    <col min="14352" max="14366" width="3.6328125" style="9" customWidth="1"/>
    <col min="14367" max="14367" width="4.6328125" style="9" customWidth="1"/>
    <col min="14368" max="14599" width="3.6328125" style="9"/>
    <col min="14600" max="14600" width="3.08984375" style="9" bestFit="1" customWidth="1"/>
    <col min="14601" max="14606" width="3.6328125" style="9" customWidth="1"/>
    <col min="14607" max="14607" width="3" style="9" bestFit="1" customWidth="1"/>
    <col min="14608" max="14622" width="3.6328125" style="9" customWidth="1"/>
    <col min="14623" max="14623" width="4.6328125" style="9" customWidth="1"/>
    <col min="14624" max="14855" width="3.6328125" style="9"/>
    <col min="14856" max="14856" width="3.08984375" style="9" bestFit="1" customWidth="1"/>
    <col min="14857" max="14862" width="3.6328125" style="9" customWidth="1"/>
    <col min="14863" max="14863" width="3" style="9" bestFit="1" customWidth="1"/>
    <col min="14864" max="14878" width="3.6328125" style="9" customWidth="1"/>
    <col min="14879" max="14879" width="4.6328125" style="9" customWidth="1"/>
    <col min="14880" max="15111" width="3.6328125" style="9"/>
    <col min="15112" max="15112" width="3.08984375" style="9" bestFit="1" customWidth="1"/>
    <col min="15113" max="15118" width="3.6328125" style="9" customWidth="1"/>
    <col min="15119" max="15119" width="3" style="9" bestFit="1" customWidth="1"/>
    <col min="15120" max="15134" width="3.6328125" style="9" customWidth="1"/>
    <col min="15135" max="15135" width="4.6328125" style="9" customWidth="1"/>
    <col min="15136" max="15367" width="3.6328125" style="9"/>
    <col min="15368" max="15368" width="3.08984375" style="9" bestFit="1" customWidth="1"/>
    <col min="15369" max="15374" width="3.6328125" style="9" customWidth="1"/>
    <col min="15375" max="15375" width="3" style="9" bestFit="1" customWidth="1"/>
    <col min="15376" max="15390" width="3.6328125" style="9" customWidth="1"/>
    <col min="15391" max="15391" width="4.6328125" style="9" customWidth="1"/>
    <col min="15392" max="15623" width="3.6328125" style="9"/>
    <col min="15624" max="15624" width="3.08984375" style="9" bestFit="1" customWidth="1"/>
    <col min="15625" max="15630" width="3.6328125" style="9" customWidth="1"/>
    <col min="15631" max="15631" width="3" style="9" bestFit="1" customWidth="1"/>
    <col min="15632" max="15646" width="3.6328125" style="9" customWidth="1"/>
    <col min="15647" max="15647" width="4.6328125" style="9" customWidth="1"/>
    <col min="15648" max="15879" width="3.6328125" style="9"/>
    <col min="15880" max="15880" width="3.08984375" style="9" bestFit="1" customWidth="1"/>
    <col min="15881" max="15886" width="3.6328125" style="9" customWidth="1"/>
    <col min="15887" max="15887" width="3" style="9" bestFit="1" customWidth="1"/>
    <col min="15888" max="15902" width="3.6328125" style="9" customWidth="1"/>
    <col min="15903" max="15903" width="4.6328125" style="9" customWidth="1"/>
    <col min="15904" max="16135" width="3.6328125" style="9"/>
    <col min="16136" max="16136" width="3.08984375" style="9" bestFit="1" customWidth="1"/>
    <col min="16137" max="16142" width="3.6328125" style="9" customWidth="1"/>
    <col min="16143" max="16143" width="3" style="9" bestFit="1" customWidth="1"/>
    <col min="16144" max="16158" width="3.6328125" style="9" customWidth="1"/>
    <col min="16159" max="16159" width="4.6328125" style="9" customWidth="1"/>
    <col min="16160" max="16384" width="3.6328125" style="9"/>
  </cols>
  <sheetData>
    <row r="1" spans="1:37" s="5" customFormat="1" ht="27" customHeight="1" x14ac:dyDescent="0.2">
      <c r="A1" s="5" t="s">
        <v>247</v>
      </c>
      <c r="F1" s="10"/>
      <c r="G1" s="10"/>
      <c r="L1" s="171" t="s">
        <v>22</v>
      </c>
      <c r="M1" s="172"/>
      <c r="N1" s="173"/>
      <c r="O1" s="171" t="str">
        <f>IF(YC書式512_医療機器・経費内訳書!O1="","",YC書式512_医療機器・経費内訳書!O1)</f>
        <v/>
      </c>
      <c r="P1" s="172"/>
      <c r="Q1" s="172"/>
      <c r="R1" s="172"/>
      <c r="S1" s="172"/>
      <c r="T1" s="172"/>
      <c r="U1" s="172"/>
      <c r="V1" s="172"/>
      <c r="W1" s="172"/>
      <c r="X1" s="172"/>
      <c r="Y1" s="172"/>
      <c r="Z1" s="172"/>
      <c r="AA1" s="172"/>
      <c r="AB1" s="172"/>
      <c r="AC1" s="172"/>
      <c r="AD1" s="173"/>
      <c r="AH1" s="63"/>
      <c r="AI1" s="63"/>
    </row>
    <row r="2" spans="1:37" s="5" customFormat="1" ht="12.9" customHeight="1" x14ac:dyDescent="0.2">
      <c r="A2" s="20"/>
      <c r="F2" s="10"/>
      <c r="G2" s="10"/>
      <c r="L2" s="174" t="s">
        <v>39</v>
      </c>
      <c r="M2" s="175"/>
      <c r="N2" s="176"/>
      <c r="O2" s="61" t="str">
        <f>YC書式512_医療機器・経費内訳書!O2</f>
        <v>■</v>
      </c>
      <c r="P2" s="180" t="str">
        <f>YC書式512_医療機器・経費内訳書!P2</f>
        <v>治験</v>
      </c>
      <c r="Q2" s="180"/>
      <c r="R2" s="180"/>
      <c r="S2" s="62" t="str">
        <f>YC書式512_医療機器・経費内訳書!S2</f>
        <v>□</v>
      </c>
      <c r="T2" s="180" t="str">
        <f>YC書式512_医療機器・経費内訳書!T2</f>
        <v>拡大治験</v>
      </c>
      <c r="U2" s="180"/>
      <c r="V2" s="180"/>
      <c r="W2" s="180"/>
      <c r="X2" s="62" t="str">
        <f>YC書式512_医療機器・経費内訳書!X2</f>
        <v>□</v>
      </c>
      <c r="Y2" s="180" t="str">
        <f>YC書式512_医療機器・経費内訳書!Y2</f>
        <v>製造販売後臨床試験</v>
      </c>
      <c r="Z2" s="180"/>
      <c r="AA2" s="180"/>
      <c r="AB2" s="180"/>
      <c r="AC2" s="180"/>
      <c r="AD2" s="181"/>
      <c r="AE2" s="63"/>
      <c r="AF2" s="63"/>
      <c r="AG2" s="63"/>
      <c r="AH2" s="63"/>
      <c r="AI2" s="63"/>
    </row>
    <row r="3" spans="1:37" s="5" customFormat="1" ht="12.9" customHeight="1" x14ac:dyDescent="0.2">
      <c r="A3" s="20"/>
      <c r="F3" s="10"/>
      <c r="G3" s="10"/>
      <c r="L3" s="177"/>
      <c r="M3" s="178"/>
      <c r="N3" s="179"/>
      <c r="O3" s="61" t="str">
        <f>YC書式512_医療機器・経費内訳書!O3</f>
        <v>□</v>
      </c>
      <c r="P3" s="182" t="str">
        <f>YC書式512_医療機器・経費内訳書!P3</f>
        <v>医薬品　</v>
      </c>
      <c r="Q3" s="182"/>
      <c r="R3" s="182"/>
      <c r="S3" s="62" t="str">
        <f>YC書式512_医療機器・経費内訳書!S3</f>
        <v>■</v>
      </c>
      <c r="T3" s="183" t="str">
        <f>YC書式512_医療機器・経費内訳書!T3</f>
        <v>医療機器</v>
      </c>
      <c r="U3" s="183"/>
      <c r="V3" s="183"/>
      <c r="W3" s="183"/>
      <c r="X3" s="62" t="str">
        <f>YC書式512_医療機器・経費内訳書!X3</f>
        <v>□</v>
      </c>
      <c r="Y3" s="180" t="str">
        <f>YC書式512_医療機器・経費内訳書!Y3</f>
        <v>再生医療等製品</v>
      </c>
      <c r="Z3" s="180"/>
      <c r="AA3" s="180"/>
      <c r="AB3" s="180"/>
      <c r="AC3" s="180"/>
      <c r="AD3" s="181"/>
      <c r="AE3" s="64"/>
      <c r="AF3" s="64"/>
      <c r="AG3" s="64"/>
      <c r="AH3" s="64"/>
      <c r="AI3" s="64"/>
      <c r="AK3" s="10"/>
    </row>
    <row r="4" spans="1:37" s="5" customFormat="1" ht="30" customHeight="1" x14ac:dyDescent="0.2">
      <c r="A4" s="163" t="s">
        <v>250</v>
      </c>
      <c r="B4" s="163"/>
      <c r="C4" s="163"/>
      <c r="D4" s="163"/>
      <c r="E4" s="163"/>
      <c r="F4" s="163"/>
      <c r="G4" s="163"/>
      <c r="H4" s="163"/>
      <c r="I4" s="163"/>
      <c r="J4" s="163"/>
      <c r="K4" s="163"/>
      <c r="L4" s="163"/>
      <c r="M4" s="163"/>
      <c r="N4" s="21"/>
      <c r="O4" s="21"/>
      <c r="P4" s="21"/>
      <c r="Q4" s="65" t="str">
        <f>YC書式512_医療機器・経費内訳書!P4</f>
        <v>■</v>
      </c>
      <c r="R4" s="164" t="s">
        <v>166</v>
      </c>
      <c r="S4" s="164"/>
      <c r="T4" s="164"/>
      <c r="U4" s="65" t="str">
        <f>YC書式512_医療機器・経費内訳書!T4</f>
        <v>□</v>
      </c>
      <c r="V4" s="164" t="s">
        <v>167</v>
      </c>
      <c r="W4" s="164"/>
      <c r="X4" s="164"/>
      <c r="Y4" s="164"/>
      <c r="Z4" s="165" t="s">
        <v>165</v>
      </c>
      <c r="AA4" s="165"/>
      <c r="AB4" s="166" t="str">
        <f>YC書式512_医療機器・経費内訳書!AC4</f>
        <v>202●/●/●</v>
      </c>
      <c r="AC4" s="166"/>
      <c r="AD4" s="166"/>
      <c r="AH4" s="63"/>
      <c r="AI4" s="63"/>
      <c r="AK4" s="10"/>
    </row>
    <row r="5" spans="1:37" s="1" customFormat="1" ht="16" customHeight="1" x14ac:dyDescent="0.2">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H5" s="94"/>
      <c r="AI5" s="94"/>
    </row>
    <row r="6" spans="1:37" s="1" customFormat="1" ht="26.25" customHeight="1" x14ac:dyDescent="0.2">
      <c r="A6" s="100" t="s">
        <v>251</v>
      </c>
      <c r="B6" s="101"/>
      <c r="C6" s="101"/>
      <c r="D6" s="101"/>
      <c r="E6" s="101"/>
      <c r="F6" s="101"/>
      <c r="G6" s="151"/>
      <c r="H6" s="152"/>
      <c r="I6" s="153"/>
      <c r="J6" s="153"/>
      <c r="K6" s="153"/>
      <c r="L6" s="153"/>
      <c r="M6" s="153"/>
      <c r="N6" s="154"/>
      <c r="O6" s="147" t="s">
        <v>23</v>
      </c>
      <c r="P6" s="103"/>
      <c r="Q6" s="103"/>
      <c r="R6" s="103"/>
      <c r="S6" s="103"/>
      <c r="T6" s="103"/>
      <c r="U6" s="103"/>
      <c r="V6" s="104"/>
      <c r="W6" s="155"/>
      <c r="X6" s="156"/>
      <c r="Y6" s="156"/>
      <c r="Z6" s="156"/>
      <c r="AA6" s="156"/>
      <c r="AB6" s="156"/>
      <c r="AC6" s="156"/>
      <c r="AD6" s="157"/>
      <c r="AH6" s="94"/>
      <c r="AI6" s="94"/>
    </row>
    <row r="7" spans="1:37" ht="25.5" customHeight="1" x14ac:dyDescent="0.2">
      <c r="A7" s="105" t="s">
        <v>34</v>
      </c>
      <c r="B7" s="105"/>
      <c r="C7" s="105"/>
      <c r="D7" s="105"/>
      <c r="E7" s="105"/>
      <c r="F7" s="105"/>
      <c r="G7" s="105"/>
      <c r="H7" s="158" t="str">
        <f>IF(YC書式512_医療機器・経費内訳書!H6="","",YC書式512_医療機器・経費内訳書!H6)</f>
        <v>テスト</v>
      </c>
      <c r="I7" s="158"/>
      <c r="J7" s="158"/>
      <c r="K7" s="158"/>
      <c r="L7" s="158"/>
      <c r="M7" s="158"/>
      <c r="N7" s="158"/>
      <c r="O7" s="158"/>
      <c r="P7" s="158"/>
      <c r="Q7" s="158"/>
      <c r="R7" s="158"/>
      <c r="S7" s="158"/>
      <c r="T7" s="158"/>
      <c r="U7" s="158"/>
      <c r="V7" s="158"/>
      <c r="W7" s="158"/>
      <c r="X7" s="158"/>
      <c r="Y7" s="158"/>
      <c r="Z7" s="158"/>
      <c r="AA7" s="158"/>
      <c r="AB7" s="158"/>
      <c r="AC7" s="158"/>
      <c r="AD7" s="158"/>
    </row>
    <row r="8" spans="1:37" s="1" customFormat="1" ht="26.25" customHeight="1" x14ac:dyDescent="0.2">
      <c r="A8" s="170" t="s">
        <v>40</v>
      </c>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H8" s="94"/>
      <c r="AI8" s="94"/>
    </row>
    <row r="9" spans="1:37" ht="9.9" customHeight="1" x14ac:dyDescent="0.2">
      <c r="A9" s="35"/>
      <c r="B9" s="35"/>
      <c r="C9" s="35"/>
      <c r="D9" s="35"/>
      <c r="E9" s="35"/>
      <c r="F9" s="35"/>
      <c r="G9" s="35"/>
      <c r="H9" s="2"/>
      <c r="I9" s="2"/>
      <c r="J9" s="2"/>
      <c r="K9" s="2"/>
      <c r="L9" s="2"/>
      <c r="M9" s="2"/>
      <c r="N9" s="2"/>
      <c r="O9" s="2"/>
      <c r="P9" s="2"/>
      <c r="Q9" s="2"/>
      <c r="R9" s="2"/>
      <c r="S9" s="2"/>
      <c r="T9" s="2"/>
      <c r="U9" s="2"/>
      <c r="V9" s="2"/>
      <c r="W9" s="2"/>
      <c r="X9" s="2"/>
      <c r="Y9" s="2"/>
      <c r="Z9" s="2"/>
      <c r="AA9" s="2"/>
      <c r="AB9" s="2"/>
      <c r="AC9" s="2"/>
      <c r="AD9" s="2"/>
    </row>
    <row r="10" spans="1:37" ht="11.25" customHeight="1" x14ac:dyDescent="0.2">
      <c r="A10" s="137" t="s">
        <v>16</v>
      </c>
      <c r="B10" s="138"/>
      <c r="C10" s="138"/>
      <c r="D10" s="138"/>
      <c r="E10" s="138"/>
      <c r="F10" s="138"/>
      <c r="G10" s="139"/>
      <c r="H10" s="146" t="s">
        <v>2</v>
      </c>
      <c r="I10" s="147" t="s">
        <v>3</v>
      </c>
      <c r="J10" s="103"/>
      <c r="K10" s="103"/>
      <c r="L10" s="103"/>
      <c r="M10" s="103"/>
      <c r="N10" s="103"/>
      <c r="O10" s="103"/>
      <c r="P10" s="103"/>
      <c r="Q10" s="103"/>
      <c r="R10" s="103"/>
      <c r="S10" s="103"/>
      <c r="T10" s="103"/>
      <c r="U10" s="103"/>
      <c r="V10" s="103"/>
      <c r="W10" s="103"/>
      <c r="X10" s="103"/>
      <c r="Y10" s="103"/>
      <c r="Z10" s="103"/>
      <c r="AA10" s="103"/>
      <c r="AB10" s="103"/>
      <c r="AC10" s="103"/>
      <c r="AD10" s="104"/>
    </row>
    <row r="11" spans="1:37" ht="19.5" customHeight="1" x14ac:dyDescent="0.2">
      <c r="A11" s="140"/>
      <c r="B11" s="141"/>
      <c r="C11" s="141"/>
      <c r="D11" s="141"/>
      <c r="E11" s="141"/>
      <c r="F11" s="141"/>
      <c r="G11" s="142"/>
      <c r="H11" s="146"/>
      <c r="I11" s="148" t="s">
        <v>4</v>
      </c>
      <c r="J11" s="149"/>
      <c r="K11" s="149"/>
      <c r="L11" s="149"/>
      <c r="M11" s="149"/>
      <c r="N11" s="150"/>
      <c r="O11" s="148" t="s">
        <v>5</v>
      </c>
      <c r="P11" s="149"/>
      <c r="Q11" s="149"/>
      <c r="R11" s="149"/>
      <c r="S11" s="149"/>
      <c r="T11" s="149"/>
      <c r="U11" s="149"/>
      <c r="V11" s="150"/>
      <c r="W11" s="148" t="s">
        <v>6</v>
      </c>
      <c r="X11" s="149"/>
      <c r="Y11" s="149"/>
      <c r="Z11" s="149"/>
      <c r="AA11" s="149"/>
      <c r="AB11" s="149"/>
      <c r="AC11" s="150"/>
      <c r="AD11" s="159" t="s">
        <v>7</v>
      </c>
    </row>
    <row r="12" spans="1:37" ht="20.149999999999999" customHeight="1" x14ac:dyDescent="0.2">
      <c r="A12" s="143"/>
      <c r="B12" s="144"/>
      <c r="C12" s="144"/>
      <c r="D12" s="144"/>
      <c r="E12" s="144"/>
      <c r="F12" s="144"/>
      <c r="G12" s="145"/>
      <c r="H12" s="146"/>
      <c r="I12" s="3"/>
      <c r="J12" s="161" t="s">
        <v>19</v>
      </c>
      <c r="K12" s="161"/>
      <c r="L12" s="161"/>
      <c r="M12" s="24">
        <v>1</v>
      </c>
      <c r="N12" s="38" t="s">
        <v>20</v>
      </c>
      <c r="O12" s="40"/>
      <c r="P12" s="161" t="s">
        <v>19</v>
      </c>
      <c r="Q12" s="161"/>
      <c r="R12" s="161"/>
      <c r="S12" s="161"/>
      <c r="T12" s="24">
        <v>3</v>
      </c>
      <c r="U12" s="24"/>
      <c r="V12" s="38" t="s">
        <v>20</v>
      </c>
      <c r="W12" s="40"/>
      <c r="X12" s="161" t="s">
        <v>19</v>
      </c>
      <c r="Y12" s="161"/>
      <c r="Z12" s="161"/>
      <c r="AA12" s="24">
        <v>5</v>
      </c>
      <c r="AB12" s="24"/>
      <c r="AC12" s="38" t="s">
        <v>20</v>
      </c>
      <c r="AD12" s="160"/>
      <c r="AG12" s="9" t="s">
        <v>329</v>
      </c>
      <c r="AH12" s="4" t="s">
        <v>325</v>
      </c>
      <c r="AI12" s="4" t="s">
        <v>326</v>
      </c>
    </row>
    <row r="13" spans="1:37" ht="45" customHeight="1" x14ac:dyDescent="0.2">
      <c r="A13" s="33" t="s">
        <v>8</v>
      </c>
      <c r="B13" s="97" t="s">
        <v>252</v>
      </c>
      <c r="C13" s="98"/>
      <c r="D13" s="98"/>
      <c r="E13" s="98"/>
      <c r="F13" s="98"/>
      <c r="G13" s="99"/>
      <c r="H13" s="33">
        <v>2</v>
      </c>
      <c r="I13" s="12"/>
      <c r="J13" s="167" t="s">
        <v>253</v>
      </c>
      <c r="K13" s="168"/>
      <c r="L13" s="168"/>
      <c r="M13" s="168"/>
      <c r="N13" s="169"/>
      <c r="O13" s="12"/>
      <c r="P13" s="127" t="s">
        <v>254</v>
      </c>
      <c r="Q13" s="127"/>
      <c r="R13" s="127"/>
      <c r="S13" s="127"/>
      <c r="T13" s="127"/>
      <c r="U13" s="127"/>
      <c r="V13" s="128"/>
      <c r="W13" s="12" t="s">
        <v>245</v>
      </c>
      <c r="X13" s="101" t="s">
        <v>255</v>
      </c>
      <c r="Y13" s="103"/>
      <c r="Z13" s="103"/>
      <c r="AA13" s="103"/>
      <c r="AB13" s="103"/>
      <c r="AC13" s="104"/>
      <c r="AD13" s="41">
        <f>IF(AND(I13="",O13="",W13=""),"─",IF(AND(W13="",O13=""),H13,IF(W13="",H13*3,H13*5)))</f>
        <v>10</v>
      </c>
      <c r="AE13" s="92" t="s">
        <v>305</v>
      </c>
      <c r="AF13" s="36"/>
      <c r="AG13" s="36"/>
    </row>
    <row r="14" spans="1:37" ht="30" customHeight="1" x14ac:dyDescent="0.2">
      <c r="A14" s="33" t="s">
        <v>9</v>
      </c>
      <c r="B14" s="134" t="s">
        <v>256</v>
      </c>
      <c r="C14" s="134"/>
      <c r="D14" s="134"/>
      <c r="E14" s="134"/>
      <c r="F14" s="134"/>
      <c r="G14" s="134"/>
      <c r="H14" s="33">
        <v>1</v>
      </c>
      <c r="I14" s="12"/>
      <c r="J14" s="127" t="s">
        <v>257</v>
      </c>
      <c r="K14" s="127"/>
      <c r="L14" s="127"/>
      <c r="M14" s="127"/>
      <c r="N14" s="128"/>
      <c r="O14" s="12"/>
      <c r="P14" s="127" t="s">
        <v>258</v>
      </c>
      <c r="Q14" s="127"/>
      <c r="R14" s="127"/>
      <c r="S14" s="127"/>
      <c r="T14" s="127"/>
      <c r="U14" s="127"/>
      <c r="V14" s="128"/>
      <c r="W14" s="12"/>
      <c r="X14" s="127" t="s">
        <v>259</v>
      </c>
      <c r="Y14" s="127"/>
      <c r="Z14" s="127"/>
      <c r="AA14" s="127"/>
      <c r="AB14" s="127"/>
      <c r="AC14" s="128"/>
      <c r="AD14" s="41" t="str">
        <f t="shared" ref="AD14:AD25" si="0">IF(AND(I14="",O14="",W14=""),"─",IF(AND(W14="",O14=""),H14,IF(W14="",H14*3,H14*5)))</f>
        <v>─</v>
      </c>
      <c r="AE14" s="92" t="s">
        <v>306</v>
      </c>
      <c r="AF14" s="36"/>
      <c r="AG14" s="36"/>
    </row>
    <row r="15" spans="1:37" ht="45" customHeight="1" x14ac:dyDescent="0.2">
      <c r="A15" s="33" t="s">
        <v>10</v>
      </c>
      <c r="B15" s="134" t="s">
        <v>260</v>
      </c>
      <c r="C15" s="134"/>
      <c r="D15" s="134"/>
      <c r="E15" s="134"/>
      <c r="F15" s="134"/>
      <c r="G15" s="134"/>
      <c r="H15" s="33">
        <v>1</v>
      </c>
      <c r="I15" s="12"/>
      <c r="J15" s="184" t="s">
        <v>261</v>
      </c>
      <c r="K15" s="184"/>
      <c r="L15" s="184"/>
      <c r="M15" s="184"/>
      <c r="N15" s="185"/>
      <c r="O15" s="17" t="s">
        <v>245</v>
      </c>
      <c r="P15" s="184" t="s">
        <v>262</v>
      </c>
      <c r="Q15" s="184"/>
      <c r="R15" s="184"/>
      <c r="S15" s="184"/>
      <c r="T15" s="184"/>
      <c r="U15" s="184"/>
      <c r="V15" s="185"/>
      <c r="W15" s="12"/>
      <c r="X15" s="127" t="s">
        <v>263</v>
      </c>
      <c r="Y15" s="127"/>
      <c r="Z15" s="127"/>
      <c r="AA15" s="127"/>
      <c r="AB15" s="127"/>
      <c r="AC15" s="128"/>
      <c r="AD15" s="41">
        <f>IF(S2="■","",IF(AND(I15="",O15="",W15=""),"─",IF(AND(W15="",O15=""),H15,IF(W15="",H15*3,H15*5))))</f>
        <v>3</v>
      </c>
      <c r="AE15" s="92" t="s">
        <v>307</v>
      </c>
      <c r="AF15" s="36"/>
      <c r="AG15" s="36"/>
    </row>
    <row r="16" spans="1:37" ht="30" customHeight="1" x14ac:dyDescent="0.2">
      <c r="A16" s="33" t="s">
        <v>11</v>
      </c>
      <c r="B16" s="134" t="s">
        <v>264</v>
      </c>
      <c r="C16" s="134"/>
      <c r="D16" s="134"/>
      <c r="E16" s="134"/>
      <c r="F16" s="134"/>
      <c r="G16" s="134"/>
      <c r="H16" s="33">
        <v>1</v>
      </c>
      <c r="I16" s="12"/>
      <c r="J16" s="127" t="s">
        <v>265</v>
      </c>
      <c r="K16" s="127"/>
      <c r="L16" s="127"/>
      <c r="M16" s="127"/>
      <c r="N16" s="128"/>
      <c r="O16" s="12"/>
      <c r="P16" s="127" t="s">
        <v>266</v>
      </c>
      <c r="Q16" s="127"/>
      <c r="R16" s="127"/>
      <c r="S16" s="127"/>
      <c r="T16" s="127"/>
      <c r="U16" s="127"/>
      <c r="V16" s="128"/>
      <c r="W16" s="12"/>
      <c r="X16" s="127" t="s">
        <v>267</v>
      </c>
      <c r="Y16" s="127"/>
      <c r="Z16" s="127"/>
      <c r="AA16" s="127"/>
      <c r="AB16" s="127"/>
      <c r="AC16" s="128"/>
      <c r="AD16" s="41" t="str">
        <f>IF(S2="■","",IF(AND(I16="",O16="",W16=""),"─",IF(AND(W16="",O16=""),H16,IF(W16="",H16*3,H16*5))))</f>
        <v>─</v>
      </c>
      <c r="AE16" s="92" t="s">
        <v>324</v>
      </c>
      <c r="AF16" s="36"/>
      <c r="AG16" s="36"/>
    </row>
    <row r="17" spans="1:37" ht="30" customHeight="1" x14ac:dyDescent="0.2">
      <c r="A17" s="33" t="s">
        <v>12</v>
      </c>
      <c r="B17" s="134" t="s">
        <v>268</v>
      </c>
      <c r="C17" s="134"/>
      <c r="D17" s="134"/>
      <c r="E17" s="134"/>
      <c r="F17" s="134"/>
      <c r="G17" s="134"/>
      <c r="H17" s="33">
        <v>1</v>
      </c>
      <c r="I17" s="12"/>
      <c r="J17" s="167" t="s">
        <v>269</v>
      </c>
      <c r="K17" s="168"/>
      <c r="L17" s="168"/>
      <c r="M17" s="168"/>
      <c r="N17" s="169"/>
      <c r="O17" s="12"/>
      <c r="P17" s="127" t="s">
        <v>270</v>
      </c>
      <c r="Q17" s="127"/>
      <c r="R17" s="127"/>
      <c r="S17" s="127"/>
      <c r="T17" s="127"/>
      <c r="U17" s="127"/>
      <c r="V17" s="128"/>
      <c r="W17" s="13"/>
      <c r="X17" s="116"/>
      <c r="Y17" s="116"/>
      <c r="Z17" s="116"/>
      <c r="AA17" s="116"/>
      <c r="AB17" s="116"/>
      <c r="AC17" s="117"/>
      <c r="AD17" s="41" t="str">
        <f t="shared" si="0"/>
        <v>─</v>
      </c>
      <c r="AE17" s="92" t="s">
        <v>308</v>
      </c>
      <c r="AF17" s="36"/>
      <c r="AG17" s="36"/>
    </row>
    <row r="18" spans="1:37" ht="30" customHeight="1" x14ac:dyDescent="0.2">
      <c r="A18" s="33" t="s">
        <v>38</v>
      </c>
      <c r="B18" s="97" t="s">
        <v>271</v>
      </c>
      <c r="C18" s="98"/>
      <c r="D18" s="98"/>
      <c r="E18" s="98"/>
      <c r="F18" s="98"/>
      <c r="G18" s="99"/>
      <c r="H18" s="33">
        <v>1</v>
      </c>
      <c r="I18" s="12"/>
      <c r="J18" s="198" t="s">
        <v>272</v>
      </c>
      <c r="K18" s="198"/>
      <c r="L18" s="198"/>
      <c r="M18" s="198"/>
      <c r="N18" s="199"/>
      <c r="O18" s="12"/>
      <c r="P18" s="127" t="s">
        <v>273</v>
      </c>
      <c r="Q18" s="127"/>
      <c r="R18" s="127"/>
      <c r="S18" s="127"/>
      <c r="T18" s="127"/>
      <c r="U18" s="127"/>
      <c r="V18" s="128"/>
      <c r="W18" s="12"/>
      <c r="X18" s="127" t="s">
        <v>274</v>
      </c>
      <c r="Y18" s="127"/>
      <c r="Z18" s="127"/>
      <c r="AA18" s="127"/>
      <c r="AB18" s="127"/>
      <c r="AC18" s="128"/>
      <c r="AD18" s="41" t="str">
        <f t="shared" si="0"/>
        <v>─</v>
      </c>
      <c r="AE18" s="92" t="str">
        <f>IF(S2="■",AI18,AG18)</f>
        <v>評価の対象である被験機器の製造承認状況について算定すること。なお、製造販売後臨床試験の場合は、当該要素を算定しない。</v>
      </c>
      <c r="AF18" s="36"/>
      <c r="AG18" s="36" t="s">
        <v>328</v>
      </c>
      <c r="AI18" s="4" t="s">
        <v>327</v>
      </c>
      <c r="AK18" s="4"/>
    </row>
    <row r="19" spans="1:37" ht="30" customHeight="1" x14ac:dyDescent="0.2">
      <c r="A19" s="33" t="s">
        <v>46</v>
      </c>
      <c r="B19" s="134" t="s">
        <v>35</v>
      </c>
      <c r="C19" s="134"/>
      <c r="D19" s="134"/>
      <c r="E19" s="134"/>
      <c r="F19" s="134"/>
      <c r="G19" s="134"/>
      <c r="H19" s="33">
        <v>1</v>
      </c>
      <c r="I19" s="13"/>
      <c r="J19" s="116"/>
      <c r="K19" s="116"/>
      <c r="L19" s="116"/>
      <c r="M19" s="116"/>
      <c r="N19" s="117"/>
      <c r="O19" s="12"/>
      <c r="P19" s="127" t="s">
        <v>36</v>
      </c>
      <c r="Q19" s="127"/>
      <c r="R19" s="127"/>
      <c r="S19" s="127"/>
      <c r="T19" s="127"/>
      <c r="U19" s="127"/>
      <c r="V19" s="128"/>
      <c r="W19" s="12"/>
      <c r="X19" s="127" t="s">
        <v>37</v>
      </c>
      <c r="Y19" s="127"/>
      <c r="Z19" s="127"/>
      <c r="AA19" s="127"/>
      <c r="AB19" s="127"/>
      <c r="AC19" s="128"/>
      <c r="AD19" s="41" t="str">
        <f>IF(S2="■","",IF(AND(I19="",O19="",W19=""),"─",IF(AND(W19="",O19=""),H19,IF(W19="",H19*3,H19*5))))</f>
        <v>─</v>
      </c>
      <c r="AE19" s="92" t="s">
        <v>118</v>
      </c>
      <c r="AF19" s="36"/>
      <c r="AG19" s="36"/>
    </row>
    <row r="20" spans="1:37" ht="30" customHeight="1" x14ac:dyDescent="0.2">
      <c r="A20" s="33" t="s">
        <v>47</v>
      </c>
      <c r="B20" s="97" t="s">
        <v>41</v>
      </c>
      <c r="C20" s="98"/>
      <c r="D20" s="98"/>
      <c r="E20" s="98"/>
      <c r="F20" s="98"/>
      <c r="G20" s="99"/>
      <c r="H20" s="33">
        <v>1</v>
      </c>
      <c r="I20" s="13"/>
      <c r="J20" s="116"/>
      <c r="K20" s="116"/>
      <c r="L20" s="116"/>
      <c r="M20" s="116"/>
      <c r="N20" s="117"/>
      <c r="O20" s="13"/>
      <c r="P20" s="116"/>
      <c r="Q20" s="116"/>
      <c r="R20" s="116"/>
      <c r="S20" s="116"/>
      <c r="T20" s="116"/>
      <c r="U20" s="116"/>
      <c r="V20" s="117"/>
      <c r="W20" s="12"/>
      <c r="X20" s="127" t="s">
        <v>42</v>
      </c>
      <c r="Y20" s="127"/>
      <c r="Z20" s="127"/>
      <c r="AA20" s="127"/>
      <c r="AB20" s="127"/>
      <c r="AC20" s="128"/>
      <c r="AD20" s="41" t="str">
        <f>IF(AND(I20="",O20="",W20=""),"─",IF(AND(W20="",O20=""),H20,IF(W20="",H20*3,H20*5)))</f>
        <v>─</v>
      </c>
      <c r="AE20" s="92" t="s">
        <v>309</v>
      </c>
      <c r="AF20" s="36"/>
      <c r="AG20" s="36"/>
    </row>
    <row r="21" spans="1:37" ht="30" customHeight="1" x14ac:dyDescent="0.2">
      <c r="A21" s="33" t="s">
        <v>48</v>
      </c>
      <c r="B21" s="134" t="s">
        <v>17</v>
      </c>
      <c r="C21" s="134"/>
      <c r="D21" s="134"/>
      <c r="E21" s="134"/>
      <c r="F21" s="134"/>
      <c r="G21" s="134"/>
      <c r="H21" s="33">
        <v>1</v>
      </c>
      <c r="I21" s="12"/>
      <c r="J21" s="127" t="s">
        <v>26</v>
      </c>
      <c r="K21" s="127"/>
      <c r="L21" s="127"/>
      <c r="M21" s="127"/>
      <c r="N21" s="128"/>
      <c r="O21" s="12"/>
      <c r="P21" s="127" t="s">
        <v>27</v>
      </c>
      <c r="Q21" s="127"/>
      <c r="R21" s="127"/>
      <c r="S21" s="127"/>
      <c r="T21" s="127"/>
      <c r="U21" s="127"/>
      <c r="V21" s="128"/>
      <c r="W21" s="12"/>
      <c r="X21" s="127" t="s">
        <v>28</v>
      </c>
      <c r="Y21" s="127"/>
      <c r="Z21" s="127"/>
      <c r="AA21" s="127"/>
      <c r="AB21" s="127"/>
      <c r="AC21" s="128"/>
      <c r="AD21" s="41" t="str">
        <f>IF(AND(I21="",O21="",W21=""),"─",IF(AND(W21="",O21=""),H21,IF(W21="",H21*3,H21*5)))</f>
        <v>─</v>
      </c>
      <c r="AE21" s="92" t="s">
        <v>119</v>
      </c>
      <c r="AF21" s="36"/>
      <c r="AG21" s="36"/>
    </row>
    <row r="22" spans="1:37" ht="20.149999999999999" customHeight="1" x14ac:dyDescent="0.2">
      <c r="A22" s="186" t="s">
        <v>13</v>
      </c>
      <c r="B22" s="188" t="s">
        <v>49</v>
      </c>
      <c r="C22" s="189"/>
      <c r="D22" s="189"/>
      <c r="E22" s="189"/>
      <c r="F22" s="189"/>
      <c r="G22" s="190"/>
      <c r="H22" s="33">
        <v>1</v>
      </c>
      <c r="I22" s="14" t="str">
        <f>IF(O23="","",IF(O23&lt;=4,"○",""))</f>
        <v/>
      </c>
      <c r="J22" s="127" t="s">
        <v>29</v>
      </c>
      <c r="K22" s="127"/>
      <c r="L22" s="127"/>
      <c r="M22" s="127"/>
      <c r="N22" s="128"/>
      <c r="O22" s="14" t="str">
        <f>IF(O23="","",IF(AND(O23&gt;=5,O23&lt;=9),"○",""))</f>
        <v/>
      </c>
      <c r="P22" s="127" t="s">
        <v>30</v>
      </c>
      <c r="Q22" s="127"/>
      <c r="R22" s="127"/>
      <c r="S22" s="127"/>
      <c r="T22" s="127"/>
      <c r="U22" s="127"/>
      <c r="V22" s="128"/>
      <c r="W22" s="14" t="str">
        <f>IF(O23="","",IF(O23&gt;=10,"○",""))</f>
        <v/>
      </c>
      <c r="X22" s="127" t="s">
        <v>50</v>
      </c>
      <c r="Y22" s="127"/>
      <c r="Z22" s="127"/>
      <c r="AA22" s="127"/>
      <c r="AB22" s="127"/>
      <c r="AC22" s="128"/>
      <c r="AD22" s="41" t="str">
        <f t="shared" si="0"/>
        <v>─</v>
      </c>
      <c r="AE22" s="130" t="s">
        <v>310</v>
      </c>
      <c r="AF22" s="36"/>
      <c r="AG22" s="36"/>
    </row>
    <row r="23" spans="1:37" ht="30" customHeight="1" x14ac:dyDescent="0.2">
      <c r="A23" s="187"/>
      <c r="B23" s="191"/>
      <c r="C23" s="162"/>
      <c r="D23" s="162"/>
      <c r="E23" s="162"/>
      <c r="F23" s="162"/>
      <c r="G23" s="192"/>
      <c r="H23" s="100" t="s">
        <v>84</v>
      </c>
      <c r="I23" s="101"/>
      <c r="J23" s="101"/>
      <c r="K23" s="101"/>
      <c r="L23" s="101"/>
      <c r="M23" s="101"/>
      <c r="N23" s="151"/>
      <c r="O23" s="12"/>
      <c r="P23" s="193" t="s">
        <v>83</v>
      </c>
      <c r="Q23" s="193"/>
      <c r="R23" s="193"/>
      <c r="S23" s="193"/>
      <c r="T23" s="193"/>
      <c r="U23" s="193"/>
      <c r="V23" s="194"/>
      <c r="W23" s="195" t="s">
        <v>82</v>
      </c>
      <c r="X23" s="196"/>
      <c r="Y23" s="196"/>
      <c r="Z23" s="196"/>
      <c r="AA23" s="196"/>
      <c r="AB23" s="196"/>
      <c r="AC23" s="197"/>
      <c r="AD23" s="41">
        <f>IF(O23="",0,IF(O23&lt;12,0,3*ROUNDUP((O23-12)/3,0)))</f>
        <v>0</v>
      </c>
      <c r="AE23" s="131"/>
      <c r="AF23" s="36"/>
      <c r="AG23" s="36"/>
    </row>
    <row r="24" spans="1:37" ht="30" customHeight="1" x14ac:dyDescent="0.2">
      <c r="A24" s="33" t="s">
        <v>275</v>
      </c>
      <c r="B24" s="134" t="s">
        <v>76</v>
      </c>
      <c r="C24" s="134"/>
      <c r="D24" s="134"/>
      <c r="E24" s="134"/>
      <c r="F24" s="134"/>
      <c r="G24" s="134"/>
      <c r="H24" s="33">
        <v>1</v>
      </c>
      <c r="I24" s="12"/>
      <c r="J24" s="127" t="s">
        <v>73</v>
      </c>
      <c r="K24" s="127"/>
      <c r="L24" s="127"/>
      <c r="M24" s="127"/>
      <c r="N24" s="128"/>
      <c r="O24" s="12"/>
      <c r="P24" s="127" t="s">
        <v>74</v>
      </c>
      <c r="Q24" s="127"/>
      <c r="R24" s="127"/>
      <c r="S24" s="127"/>
      <c r="T24" s="127"/>
      <c r="U24" s="127"/>
      <c r="V24" s="128"/>
      <c r="W24" s="12"/>
      <c r="X24" s="127" t="s">
        <v>75</v>
      </c>
      <c r="Y24" s="127"/>
      <c r="Z24" s="127"/>
      <c r="AA24" s="127"/>
      <c r="AB24" s="127"/>
      <c r="AC24" s="128"/>
      <c r="AD24" s="41" t="str">
        <f>IF(L42&lt;&gt;"",H24*5+N42,IF(AND(I24="",O24="",W24=""),"─",IF(AND(W24="",O24=""),H24,IF(W24="",H24*3,H24*5))))</f>
        <v>─</v>
      </c>
      <c r="AE24" s="92" t="s">
        <v>311</v>
      </c>
      <c r="AF24" s="36"/>
      <c r="AG24" s="36"/>
    </row>
    <row r="25" spans="1:37" ht="30" customHeight="1" x14ac:dyDescent="0.2">
      <c r="A25" s="33" t="s">
        <v>276</v>
      </c>
      <c r="B25" s="97" t="s">
        <v>43</v>
      </c>
      <c r="C25" s="98"/>
      <c r="D25" s="98"/>
      <c r="E25" s="98"/>
      <c r="F25" s="98"/>
      <c r="G25" s="99"/>
      <c r="H25" s="33">
        <v>1</v>
      </c>
      <c r="I25" s="12"/>
      <c r="J25" s="127" t="s">
        <v>29</v>
      </c>
      <c r="K25" s="127"/>
      <c r="L25" s="127"/>
      <c r="M25" s="127"/>
      <c r="N25" s="128"/>
      <c r="O25" s="12"/>
      <c r="P25" s="127" t="s">
        <v>30</v>
      </c>
      <c r="Q25" s="127"/>
      <c r="R25" s="127"/>
      <c r="S25" s="127"/>
      <c r="T25" s="127"/>
      <c r="U25" s="127"/>
      <c r="V25" s="128"/>
      <c r="W25" s="12"/>
      <c r="X25" s="127" t="s">
        <v>44</v>
      </c>
      <c r="Y25" s="127"/>
      <c r="Z25" s="127"/>
      <c r="AA25" s="127"/>
      <c r="AB25" s="127"/>
      <c r="AC25" s="128"/>
      <c r="AD25" s="41" t="str">
        <f t="shared" si="0"/>
        <v>─</v>
      </c>
      <c r="AE25" s="92" t="s">
        <v>312</v>
      </c>
      <c r="AF25" s="36"/>
      <c r="AG25" s="36"/>
    </row>
    <row r="26" spans="1:37" ht="45" customHeight="1" x14ac:dyDescent="0.2">
      <c r="A26" s="33" t="s">
        <v>14</v>
      </c>
      <c r="B26" s="129" t="s">
        <v>45</v>
      </c>
      <c r="C26" s="129"/>
      <c r="D26" s="129"/>
      <c r="E26" s="129"/>
      <c r="F26" s="129"/>
      <c r="G26" s="129"/>
      <c r="H26" s="33">
        <v>1</v>
      </c>
      <c r="I26" s="12"/>
      <c r="J26" s="127" t="s">
        <v>31</v>
      </c>
      <c r="K26" s="127"/>
      <c r="L26" s="127"/>
      <c r="M26" s="127"/>
      <c r="N26" s="128"/>
      <c r="O26" s="12"/>
      <c r="P26" s="127" t="s">
        <v>32</v>
      </c>
      <c r="Q26" s="127"/>
      <c r="R26" s="127"/>
      <c r="S26" s="127"/>
      <c r="T26" s="127"/>
      <c r="U26" s="127"/>
      <c r="V26" s="128"/>
      <c r="W26" s="12"/>
      <c r="X26" s="127" t="s">
        <v>33</v>
      </c>
      <c r="Y26" s="127"/>
      <c r="Z26" s="127"/>
      <c r="AA26" s="127"/>
      <c r="AB26" s="127"/>
      <c r="AC26" s="128"/>
      <c r="AD26" s="41" t="str">
        <f>IF(AND(I26="",O26="",W26=""),"─",IF(AND(W26="",O26=""),H26,IF(W26="",H26*3,H26*5)))</f>
        <v>─</v>
      </c>
      <c r="AE26" s="92" t="s">
        <v>313</v>
      </c>
      <c r="AF26" s="36"/>
      <c r="AG26" s="36"/>
    </row>
    <row r="27" spans="1:37" ht="30" customHeight="1" x14ac:dyDescent="0.2">
      <c r="A27" s="33" t="s">
        <v>233</v>
      </c>
      <c r="B27" s="134" t="s">
        <v>109</v>
      </c>
      <c r="C27" s="134"/>
      <c r="D27" s="134"/>
      <c r="E27" s="134"/>
      <c r="F27" s="134"/>
      <c r="G27" s="134"/>
      <c r="H27" s="33">
        <v>1</v>
      </c>
      <c r="I27" s="135" t="s">
        <v>278</v>
      </c>
      <c r="J27" s="136"/>
      <c r="K27" s="136"/>
      <c r="L27" s="136"/>
      <c r="M27" s="136"/>
      <c r="N27" s="136"/>
      <c r="O27" s="136"/>
      <c r="P27" s="136"/>
      <c r="Q27" s="136"/>
      <c r="R27" s="136"/>
      <c r="S27" s="136"/>
      <c r="T27" s="102"/>
      <c r="U27" s="102"/>
      <c r="V27" s="132" t="s">
        <v>21</v>
      </c>
      <c r="W27" s="132"/>
      <c r="X27" s="132"/>
      <c r="Y27" s="132"/>
      <c r="Z27" s="132"/>
      <c r="AA27" s="132"/>
      <c r="AB27" s="132"/>
      <c r="AC27" s="133"/>
      <c r="AD27" s="41" t="str">
        <f>IF(T27="","─",T27*H27)</f>
        <v>─</v>
      </c>
      <c r="AE27" s="92" t="s">
        <v>314</v>
      </c>
      <c r="AF27" s="36"/>
      <c r="AG27" s="36"/>
    </row>
    <row r="28" spans="1:37" ht="30" customHeight="1" x14ac:dyDescent="0.2">
      <c r="A28" s="33" t="s">
        <v>277</v>
      </c>
      <c r="B28" s="134" t="s">
        <v>18</v>
      </c>
      <c r="C28" s="134"/>
      <c r="D28" s="134"/>
      <c r="E28" s="134"/>
      <c r="F28" s="134"/>
      <c r="G28" s="134"/>
      <c r="H28" s="33">
        <v>1</v>
      </c>
      <c r="I28" s="135" t="s">
        <v>279</v>
      </c>
      <c r="J28" s="136"/>
      <c r="K28" s="136"/>
      <c r="L28" s="136"/>
      <c r="M28" s="136"/>
      <c r="N28" s="136"/>
      <c r="O28" s="136"/>
      <c r="P28" s="136"/>
      <c r="Q28" s="136"/>
      <c r="R28" s="136"/>
      <c r="S28" s="136"/>
      <c r="T28" s="102"/>
      <c r="U28" s="102"/>
      <c r="V28" s="132" t="s">
        <v>21</v>
      </c>
      <c r="W28" s="132"/>
      <c r="X28" s="132"/>
      <c r="Y28" s="132"/>
      <c r="Z28" s="132"/>
      <c r="AA28" s="132"/>
      <c r="AB28" s="132"/>
      <c r="AC28" s="133"/>
      <c r="AD28" s="41" t="str">
        <f>IF(T28="","─",T28*H28)</f>
        <v>─</v>
      </c>
      <c r="AE28" s="92" t="s">
        <v>315</v>
      </c>
      <c r="AF28" s="36"/>
      <c r="AG28" s="36"/>
    </row>
    <row r="29" spans="1:37" ht="30" customHeight="1" x14ac:dyDescent="0.2">
      <c r="A29" s="33" t="s">
        <v>70</v>
      </c>
      <c r="B29" s="134" t="s">
        <v>15</v>
      </c>
      <c r="C29" s="134"/>
      <c r="D29" s="134"/>
      <c r="E29" s="134"/>
      <c r="F29" s="134"/>
      <c r="G29" s="134"/>
      <c r="H29" s="33">
        <v>1</v>
      </c>
      <c r="I29" s="135" t="s">
        <v>279</v>
      </c>
      <c r="J29" s="136"/>
      <c r="K29" s="136"/>
      <c r="L29" s="136"/>
      <c r="M29" s="136"/>
      <c r="N29" s="136"/>
      <c r="O29" s="136"/>
      <c r="P29" s="136"/>
      <c r="Q29" s="136"/>
      <c r="R29" s="136"/>
      <c r="S29" s="136"/>
      <c r="T29" s="102"/>
      <c r="U29" s="102"/>
      <c r="V29" s="132" t="s">
        <v>21</v>
      </c>
      <c r="W29" s="132"/>
      <c r="X29" s="132"/>
      <c r="Y29" s="132"/>
      <c r="Z29" s="132"/>
      <c r="AA29" s="132"/>
      <c r="AB29" s="132"/>
      <c r="AC29" s="133"/>
      <c r="AD29" s="41" t="str">
        <f>IF(T29="","─",T29*H29)</f>
        <v>─</v>
      </c>
      <c r="AE29" s="92" t="s">
        <v>316</v>
      </c>
      <c r="AF29" s="36"/>
      <c r="AG29" s="36"/>
    </row>
    <row r="30" spans="1:37" ht="30" customHeight="1" x14ac:dyDescent="0.2">
      <c r="A30" s="33" t="s">
        <v>71</v>
      </c>
      <c r="B30" s="97" t="s">
        <v>108</v>
      </c>
      <c r="C30" s="98"/>
      <c r="D30" s="98"/>
      <c r="E30" s="98"/>
      <c r="F30" s="98"/>
      <c r="G30" s="99"/>
      <c r="H30" s="33">
        <v>1</v>
      </c>
      <c r="I30" s="12"/>
      <c r="J30" s="123" t="s">
        <v>77</v>
      </c>
      <c r="K30" s="123"/>
      <c r="L30" s="123"/>
      <c r="M30" s="123"/>
      <c r="N30" s="124"/>
      <c r="O30" s="15"/>
      <c r="P30" s="121"/>
      <c r="Q30" s="121"/>
      <c r="R30" s="121"/>
      <c r="S30" s="121"/>
      <c r="T30" s="121"/>
      <c r="U30" s="121"/>
      <c r="V30" s="122"/>
      <c r="W30" s="16"/>
      <c r="X30" s="121"/>
      <c r="Y30" s="121"/>
      <c r="Z30" s="121"/>
      <c r="AA30" s="121"/>
      <c r="AB30" s="121"/>
      <c r="AC30" s="122"/>
      <c r="AD30" s="41" t="str">
        <f>IF(AND(I30="",O30="",W30=""),"─",IF(AND(W30="",O30=""),H30,IF(W30="",H30*3,H30*5)))</f>
        <v>─</v>
      </c>
      <c r="AE30" s="92" t="s">
        <v>317</v>
      </c>
      <c r="AF30" s="36"/>
      <c r="AG30" s="36"/>
    </row>
    <row r="31" spans="1:37" ht="30" customHeight="1" x14ac:dyDescent="0.2">
      <c r="A31" s="33" t="s">
        <v>304</v>
      </c>
      <c r="B31" s="97" t="s">
        <v>85</v>
      </c>
      <c r="C31" s="98"/>
      <c r="D31" s="98"/>
      <c r="E31" s="98"/>
      <c r="F31" s="98"/>
      <c r="G31" s="99"/>
      <c r="H31" s="33">
        <v>1</v>
      </c>
      <c r="I31" s="12"/>
      <c r="J31" s="123" t="s">
        <v>86</v>
      </c>
      <c r="K31" s="123"/>
      <c r="L31" s="123"/>
      <c r="M31" s="123"/>
      <c r="N31" s="124"/>
      <c r="O31" s="15"/>
      <c r="P31" s="121"/>
      <c r="Q31" s="121"/>
      <c r="R31" s="121"/>
      <c r="S31" s="121"/>
      <c r="T31" s="121"/>
      <c r="U31" s="121"/>
      <c r="V31" s="122"/>
      <c r="W31" s="16"/>
      <c r="X31" s="121"/>
      <c r="Y31" s="121"/>
      <c r="Z31" s="121"/>
      <c r="AA31" s="121"/>
      <c r="AB31" s="121"/>
      <c r="AC31" s="122"/>
      <c r="AD31" s="41" t="str">
        <f>IF(AND(I31="",O31="",W31=""),"─",IF(AND(W31="",O31=""),H31,IF(W31="",H31*3,H31*5)))</f>
        <v>─</v>
      </c>
      <c r="AE31" s="92" t="s">
        <v>120</v>
      </c>
      <c r="AF31" s="36"/>
      <c r="AG31" s="36"/>
    </row>
    <row r="32" spans="1:37" ht="30" customHeight="1" x14ac:dyDescent="0.2">
      <c r="A32" s="33" t="s">
        <v>72</v>
      </c>
      <c r="B32" s="97" t="s">
        <v>101</v>
      </c>
      <c r="C32" s="98"/>
      <c r="D32" s="98"/>
      <c r="E32" s="98"/>
      <c r="F32" s="98"/>
      <c r="G32" s="99"/>
      <c r="H32" s="33">
        <v>1</v>
      </c>
      <c r="I32" s="15"/>
      <c r="J32" s="121"/>
      <c r="K32" s="121"/>
      <c r="L32" s="121"/>
      <c r="M32" s="121"/>
      <c r="N32" s="122"/>
      <c r="O32" s="12"/>
      <c r="P32" s="123" t="s">
        <v>77</v>
      </c>
      <c r="Q32" s="123"/>
      <c r="R32" s="123"/>
      <c r="S32" s="123"/>
      <c r="T32" s="123"/>
      <c r="U32" s="123"/>
      <c r="V32" s="124"/>
      <c r="W32" s="15"/>
      <c r="X32" s="125"/>
      <c r="Y32" s="125"/>
      <c r="Z32" s="125"/>
      <c r="AA32" s="125"/>
      <c r="AB32" s="125"/>
      <c r="AC32" s="126"/>
      <c r="AD32" s="41" t="str">
        <f>IF(AND(I32="",O32="",W32=""),"─",IF(AND(W32="",O32=""),H32,IF(W32="",H32*3,H32*5)))</f>
        <v>─</v>
      </c>
      <c r="AE32" s="92" t="s">
        <v>121</v>
      </c>
      <c r="AF32" s="92"/>
      <c r="AG32" s="92"/>
      <c r="AH32" s="92"/>
    </row>
    <row r="33" spans="1:35" ht="30" customHeight="1" x14ac:dyDescent="0.2">
      <c r="A33" s="89" t="s">
        <v>280</v>
      </c>
      <c r="B33" s="97" t="s">
        <v>281</v>
      </c>
      <c r="C33" s="98"/>
      <c r="D33" s="98"/>
      <c r="E33" s="98"/>
      <c r="F33" s="98"/>
      <c r="G33" s="99"/>
      <c r="H33" s="33">
        <v>10</v>
      </c>
      <c r="I33" s="12"/>
      <c r="J33" s="116"/>
      <c r="K33" s="116"/>
      <c r="L33" s="116"/>
      <c r="M33" s="116"/>
      <c r="N33" s="117"/>
      <c r="O33" s="12"/>
      <c r="P33" s="127" t="s">
        <v>282</v>
      </c>
      <c r="Q33" s="127"/>
      <c r="R33" s="127"/>
      <c r="S33" s="127"/>
      <c r="T33" s="127"/>
      <c r="U33" s="127"/>
      <c r="V33" s="128"/>
      <c r="W33" s="12"/>
      <c r="X33" s="127" t="s">
        <v>283</v>
      </c>
      <c r="Y33" s="127"/>
      <c r="Z33" s="127"/>
      <c r="AA33" s="127"/>
      <c r="AB33" s="127"/>
      <c r="AC33" s="128"/>
      <c r="AD33" s="41" t="str">
        <f t="shared" ref="AD33:AD37" si="1">IF(AND(I33="",O33="",W33=""),"─",IF(AND(W33="",O33=""),H33,IF(W33="",H33*3,H33*5)))</f>
        <v>─</v>
      </c>
      <c r="AE33" s="92" t="s">
        <v>284</v>
      </c>
      <c r="AF33" s="36"/>
      <c r="AG33" s="36"/>
    </row>
    <row r="34" spans="1:35" ht="30" customHeight="1" x14ac:dyDescent="0.2">
      <c r="A34" s="89" t="s">
        <v>87</v>
      </c>
      <c r="B34" s="129" t="s">
        <v>285</v>
      </c>
      <c r="C34" s="129"/>
      <c r="D34" s="129"/>
      <c r="E34" s="129"/>
      <c r="F34" s="129"/>
      <c r="G34" s="129"/>
      <c r="H34" s="33">
        <v>5</v>
      </c>
      <c r="I34" s="12"/>
      <c r="J34" s="127" t="s">
        <v>286</v>
      </c>
      <c r="K34" s="127"/>
      <c r="L34" s="127"/>
      <c r="M34" s="127"/>
      <c r="N34" s="128"/>
      <c r="O34" s="12"/>
      <c r="P34" s="127" t="s">
        <v>287</v>
      </c>
      <c r="Q34" s="127"/>
      <c r="R34" s="127"/>
      <c r="S34" s="127"/>
      <c r="T34" s="127"/>
      <c r="U34" s="127"/>
      <c r="V34" s="128"/>
      <c r="W34" s="12"/>
      <c r="X34" s="127" t="s">
        <v>288</v>
      </c>
      <c r="Y34" s="127"/>
      <c r="Z34" s="127"/>
      <c r="AA34" s="127"/>
      <c r="AB34" s="127"/>
      <c r="AC34" s="128"/>
      <c r="AD34" s="41" t="str">
        <f t="shared" si="1"/>
        <v>─</v>
      </c>
      <c r="AE34" s="92" t="s">
        <v>289</v>
      </c>
      <c r="AF34" s="36"/>
      <c r="AG34" s="36"/>
    </row>
    <row r="35" spans="1:35" ht="30" customHeight="1" x14ac:dyDescent="0.2">
      <c r="A35" s="33" t="s">
        <v>88</v>
      </c>
      <c r="B35" s="97" t="s">
        <v>290</v>
      </c>
      <c r="C35" s="98"/>
      <c r="D35" s="98"/>
      <c r="E35" s="98"/>
      <c r="F35" s="98"/>
      <c r="G35" s="99"/>
      <c r="H35" s="33">
        <v>1</v>
      </c>
      <c r="I35" s="12"/>
      <c r="J35" s="113" t="s">
        <v>77</v>
      </c>
      <c r="K35" s="114"/>
      <c r="L35" s="114"/>
      <c r="M35" s="114"/>
      <c r="N35" s="115"/>
      <c r="O35" s="13"/>
      <c r="P35" s="116"/>
      <c r="Q35" s="116"/>
      <c r="R35" s="116"/>
      <c r="S35" s="116"/>
      <c r="T35" s="116"/>
      <c r="U35" s="116"/>
      <c r="V35" s="117"/>
      <c r="W35" s="13"/>
      <c r="X35" s="118"/>
      <c r="Y35" s="119"/>
      <c r="Z35" s="119"/>
      <c r="AA35" s="119"/>
      <c r="AB35" s="119"/>
      <c r="AC35" s="120"/>
      <c r="AD35" s="41" t="str">
        <f>IF(S7="■","",IF(AND(I35="",O35="",W35=""),"─",IF(AND(W35="",O35=""),H35,IF(W35="",H35*3,H35*5))))</f>
        <v>─</v>
      </c>
      <c r="AE35" s="92" t="str">
        <f>IF(S2="■",AI35,AG35)</f>
        <v>被験機器を客観的に評価するため対照となる医療機器を使用する場合に算定すること。</v>
      </c>
      <c r="AF35" s="36"/>
      <c r="AG35" s="96" t="s">
        <v>291</v>
      </c>
      <c r="AI35" s="4" t="s">
        <v>199</v>
      </c>
    </row>
    <row r="36" spans="1:35" ht="30" customHeight="1" x14ac:dyDescent="0.2">
      <c r="A36" s="39" t="s">
        <v>292</v>
      </c>
      <c r="B36" s="97" t="s">
        <v>293</v>
      </c>
      <c r="C36" s="98"/>
      <c r="D36" s="98"/>
      <c r="E36" s="98"/>
      <c r="F36" s="98"/>
      <c r="G36" s="99"/>
      <c r="H36" s="33">
        <v>1</v>
      </c>
      <c r="I36" s="15"/>
      <c r="J36" s="121"/>
      <c r="K36" s="121"/>
      <c r="L36" s="121"/>
      <c r="M36" s="121"/>
      <c r="N36" s="122"/>
      <c r="O36" s="12"/>
      <c r="P36" s="123" t="s">
        <v>294</v>
      </c>
      <c r="Q36" s="123"/>
      <c r="R36" s="123"/>
      <c r="S36" s="123"/>
      <c r="T36" s="123"/>
      <c r="U36" s="123"/>
      <c r="V36" s="124"/>
      <c r="W36" s="15"/>
      <c r="X36" s="125"/>
      <c r="Y36" s="125"/>
      <c r="Z36" s="125"/>
      <c r="AA36" s="125"/>
      <c r="AB36" s="125"/>
      <c r="AC36" s="126"/>
      <c r="AD36" s="41" t="str">
        <f t="shared" si="1"/>
        <v>─</v>
      </c>
      <c r="AE36" s="92" t="s">
        <v>295</v>
      </c>
      <c r="AF36" s="36"/>
      <c r="AG36" s="36"/>
    </row>
    <row r="37" spans="1:35" ht="30" customHeight="1" x14ac:dyDescent="0.2">
      <c r="A37" s="39" t="s">
        <v>296</v>
      </c>
      <c r="B37" s="97" t="s">
        <v>297</v>
      </c>
      <c r="C37" s="98"/>
      <c r="D37" s="98"/>
      <c r="E37" s="98"/>
      <c r="F37" s="98"/>
      <c r="G37" s="99"/>
      <c r="H37" s="33">
        <v>1</v>
      </c>
      <c r="I37" s="12"/>
      <c r="J37" s="127" t="s">
        <v>73</v>
      </c>
      <c r="K37" s="127"/>
      <c r="L37" s="127"/>
      <c r="M37" s="127"/>
      <c r="N37" s="128"/>
      <c r="O37" s="12"/>
      <c r="P37" s="127" t="s">
        <v>74</v>
      </c>
      <c r="Q37" s="127"/>
      <c r="R37" s="127"/>
      <c r="S37" s="127"/>
      <c r="T37" s="127"/>
      <c r="U37" s="127"/>
      <c r="V37" s="128"/>
      <c r="W37" s="12"/>
      <c r="X37" s="127" t="s">
        <v>75</v>
      </c>
      <c r="Y37" s="127"/>
      <c r="Z37" s="127"/>
      <c r="AA37" s="127"/>
      <c r="AB37" s="127"/>
      <c r="AC37" s="128"/>
      <c r="AD37" s="41" t="str">
        <f t="shared" si="1"/>
        <v>─</v>
      </c>
      <c r="AE37" s="92" t="s">
        <v>298</v>
      </c>
      <c r="AF37" s="36"/>
      <c r="AG37" s="36"/>
    </row>
    <row r="38" spans="1:35" ht="30" customHeight="1" x14ac:dyDescent="0.2">
      <c r="A38" s="39" t="s">
        <v>299</v>
      </c>
      <c r="B38" s="97" t="s">
        <v>300</v>
      </c>
      <c r="C38" s="98"/>
      <c r="D38" s="98"/>
      <c r="E38" s="98"/>
      <c r="F38" s="98"/>
      <c r="G38" s="99"/>
      <c r="H38" s="34">
        <v>1</v>
      </c>
      <c r="I38" s="100"/>
      <c r="J38" s="101"/>
      <c r="K38" s="101"/>
      <c r="L38" s="101"/>
      <c r="M38" s="101"/>
      <c r="N38" s="101"/>
      <c r="O38" s="101"/>
      <c r="P38" s="102"/>
      <c r="Q38" s="102"/>
      <c r="R38" s="11"/>
      <c r="S38" s="23" t="s">
        <v>117</v>
      </c>
      <c r="T38" s="103"/>
      <c r="U38" s="103"/>
      <c r="V38" s="103"/>
      <c r="W38" s="103"/>
      <c r="X38" s="103"/>
      <c r="Y38" s="103"/>
      <c r="Z38" s="103"/>
      <c r="AA38" s="103"/>
      <c r="AB38" s="103"/>
      <c r="AC38" s="104"/>
      <c r="AD38" s="41" t="str">
        <f>IF(P38="","─",H38*P38)</f>
        <v>─</v>
      </c>
      <c r="AE38" s="92" t="s">
        <v>301</v>
      </c>
      <c r="AF38" s="36"/>
      <c r="AG38" s="36"/>
    </row>
    <row r="39" spans="1:35" ht="30" customHeight="1" x14ac:dyDescent="0.2">
      <c r="A39" s="105" t="s">
        <v>25</v>
      </c>
      <c r="B39" s="105"/>
      <c r="C39" s="105"/>
      <c r="D39" s="105"/>
      <c r="E39" s="105"/>
      <c r="F39" s="105"/>
      <c r="G39" s="105"/>
      <c r="H39" s="106" t="s">
        <v>302</v>
      </c>
      <c r="I39" s="107"/>
      <c r="J39" s="107"/>
      <c r="K39" s="107"/>
      <c r="L39" s="107"/>
      <c r="M39" s="107"/>
      <c r="N39" s="108">
        <f>SUM(AD13:AD32)</f>
        <v>13</v>
      </c>
      <c r="O39" s="108"/>
      <c r="P39" s="109" t="s">
        <v>20</v>
      </c>
      <c r="Q39" s="110"/>
      <c r="R39" s="111"/>
      <c r="S39" s="112" t="s">
        <v>303</v>
      </c>
      <c r="T39" s="112"/>
      <c r="U39" s="112"/>
      <c r="V39" s="112"/>
      <c r="W39" s="112"/>
      <c r="X39" s="112"/>
      <c r="Y39" s="112"/>
      <c r="Z39" s="112"/>
      <c r="AA39" s="108">
        <f>SUM(AD33:AD38)</f>
        <v>0</v>
      </c>
      <c r="AB39" s="108"/>
      <c r="AC39" s="29" t="s">
        <v>20</v>
      </c>
      <c r="AD39" s="41">
        <f>N39+AA39</f>
        <v>13</v>
      </c>
      <c r="AE39" s="92"/>
      <c r="AF39" s="36"/>
      <c r="AG39" s="36"/>
    </row>
    <row r="41" spans="1:35" ht="20.149999999999999" customHeight="1" x14ac:dyDescent="0.2">
      <c r="A41" s="8"/>
      <c r="AH41" s="95"/>
    </row>
    <row r="42" spans="1:35" ht="20.149999999999999" customHeight="1" x14ac:dyDescent="0.2">
      <c r="A42" s="4"/>
      <c r="C42" s="5" t="s">
        <v>91</v>
      </c>
    </row>
  </sheetData>
  <customSheetViews>
    <customSheetView guid="{55E56F26-4B40-4110-8016-275979CB7E24}" showPageBreaks="1" fitToPage="1" printArea="1" hiddenRows="1" view="pageBreakPreview" topLeftCell="A31">
      <selection activeCell="T38" sqref="T38:U38"/>
      <pageMargins left="0.23622047244094491" right="0.23622047244094491" top="0.55118110236220474" bottom="0.55118110236220474" header="0.31496062992125984" footer="0.31496062992125984"/>
      <printOptions horizontalCentered="1"/>
      <pageSetup paperSize="9" scale="78" orientation="portrait" r:id="rId1"/>
      <headerFooter alignWithMargins="0"/>
    </customSheetView>
  </customSheetViews>
  <mergeCells count="143">
    <mergeCell ref="T28:U28"/>
    <mergeCell ref="T29:U29"/>
    <mergeCell ref="V28:AC28"/>
    <mergeCell ref="V27:AC27"/>
    <mergeCell ref="B19:G19"/>
    <mergeCell ref="J19:N19"/>
    <mergeCell ref="P19:V19"/>
    <mergeCell ref="X19:AC19"/>
    <mergeCell ref="B20:G20"/>
    <mergeCell ref="J20:N20"/>
    <mergeCell ref="P20:V20"/>
    <mergeCell ref="X20:AC20"/>
    <mergeCell ref="I29:S29"/>
    <mergeCell ref="A22:A23"/>
    <mergeCell ref="B22:G23"/>
    <mergeCell ref="J22:N22"/>
    <mergeCell ref="P22:V22"/>
    <mergeCell ref="X22:AC22"/>
    <mergeCell ref="H23:N23"/>
    <mergeCell ref="P23:V23"/>
    <mergeCell ref="W23:AC23"/>
    <mergeCell ref="B18:G18"/>
    <mergeCell ref="J18:N18"/>
    <mergeCell ref="P18:V18"/>
    <mergeCell ref="X18:AC18"/>
    <mergeCell ref="B15:G15"/>
    <mergeCell ref="J15:N15"/>
    <mergeCell ref="P15:V15"/>
    <mergeCell ref="X15:AC15"/>
    <mergeCell ref="B16:G16"/>
    <mergeCell ref="J16:N16"/>
    <mergeCell ref="P16:V16"/>
    <mergeCell ref="X16:AC16"/>
    <mergeCell ref="B17:G17"/>
    <mergeCell ref="J17:N17"/>
    <mergeCell ref="P17:V17"/>
    <mergeCell ref="X17:AC17"/>
    <mergeCell ref="L1:N1"/>
    <mergeCell ref="O1:AD1"/>
    <mergeCell ref="L2:N3"/>
    <mergeCell ref="P2:R2"/>
    <mergeCell ref="T2:W2"/>
    <mergeCell ref="Y2:AD2"/>
    <mergeCell ref="P3:R3"/>
    <mergeCell ref="T3:W3"/>
    <mergeCell ref="Y3:AD3"/>
    <mergeCell ref="A5:AD5"/>
    <mergeCell ref="A4:M4"/>
    <mergeCell ref="R4:T4"/>
    <mergeCell ref="V4:Y4"/>
    <mergeCell ref="Z4:AA4"/>
    <mergeCell ref="AB4:AD4"/>
    <mergeCell ref="J13:N13"/>
    <mergeCell ref="P13:V13"/>
    <mergeCell ref="X13:AC13"/>
    <mergeCell ref="A8:AD8"/>
    <mergeCell ref="B14:G14"/>
    <mergeCell ref="J14:N14"/>
    <mergeCell ref="P14:V14"/>
    <mergeCell ref="X14:AC14"/>
    <mergeCell ref="A10:G12"/>
    <mergeCell ref="H10:H12"/>
    <mergeCell ref="I10:AD10"/>
    <mergeCell ref="I11:N11"/>
    <mergeCell ref="A6:G6"/>
    <mergeCell ref="H6:N6"/>
    <mergeCell ref="O6:V6"/>
    <mergeCell ref="W6:AD6"/>
    <mergeCell ref="A7:G7"/>
    <mergeCell ref="H7:AD7"/>
    <mergeCell ref="O11:V11"/>
    <mergeCell ref="W11:AC11"/>
    <mergeCell ref="AD11:AD12"/>
    <mergeCell ref="J12:L12"/>
    <mergeCell ref="P12:S12"/>
    <mergeCell ref="X12:Z12"/>
    <mergeCell ref="B13:G13"/>
    <mergeCell ref="AE22:AE23"/>
    <mergeCell ref="V29:AC29"/>
    <mergeCell ref="P24:V24"/>
    <mergeCell ref="X24:AC24"/>
    <mergeCell ref="J25:N25"/>
    <mergeCell ref="P25:V25"/>
    <mergeCell ref="B21:G21"/>
    <mergeCell ref="J21:N21"/>
    <mergeCell ref="P21:V21"/>
    <mergeCell ref="X21:AC21"/>
    <mergeCell ref="I27:S27"/>
    <mergeCell ref="B27:G27"/>
    <mergeCell ref="B28:G28"/>
    <mergeCell ref="B29:G29"/>
    <mergeCell ref="B25:G25"/>
    <mergeCell ref="I28:S28"/>
    <mergeCell ref="X25:AC25"/>
    <mergeCell ref="B26:G26"/>
    <mergeCell ref="J26:N26"/>
    <mergeCell ref="P26:V26"/>
    <mergeCell ref="X26:AC26"/>
    <mergeCell ref="B24:G24"/>
    <mergeCell ref="J24:N24"/>
    <mergeCell ref="T27:U27"/>
    <mergeCell ref="B33:G33"/>
    <mergeCell ref="J33:N33"/>
    <mergeCell ref="P33:V33"/>
    <mergeCell ref="X33:AC33"/>
    <mergeCell ref="B34:G34"/>
    <mergeCell ref="J34:N34"/>
    <mergeCell ref="P34:V34"/>
    <mergeCell ref="X34:AC34"/>
    <mergeCell ref="X30:AC30"/>
    <mergeCell ref="B32:G32"/>
    <mergeCell ref="J32:N32"/>
    <mergeCell ref="P32:V32"/>
    <mergeCell ref="X32:AC32"/>
    <mergeCell ref="B31:G31"/>
    <mergeCell ref="J31:N31"/>
    <mergeCell ref="P31:V31"/>
    <mergeCell ref="X31:AC31"/>
    <mergeCell ref="B30:G30"/>
    <mergeCell ref="J30:N30"/>
    <mergeCell ref="P30:V30"/>
    <mergeCell ref="B35:G35"/>
    <mergeCell ref="J35:N35"/>
    <mergeCell ref="P35:V35"/>
    <mergeCell ref="X35:AC35"/>
    <mergeCell ref="B36:G36"/>
    <mergeCell ref="J36:N36"/>
    <mergeCell ref="P36:V36"/>
    <mergeCell ref="X36:AC36"/>
    <mergeCell ref="B37:G37"/>
    <mergeCell ref="J37:N37"/>
    <mergeCell ref="P37:V37"/>
    <mergeCell ref="X37:AC37"/>
    <mergeCell ref="B38:G38"/>
    <mergeCell ref="I38:O38"/>
    <mergeCell ref="P38:Q38"/>
    <mergeCell ref="T38:AC38"/>
    <mergeCell ref="A39:G39"/>
    <mergeCell ref="H39:M39"/>
    <mergeCell ref="N39:O39"/>
    <mergeCell ref="P39:R39"/>
    <mergeCell ref="S39:Z39"/>
    <mergeCell ref="AA39:AB39"/>
  </mergeCells>
  <phoneticPr fontId="2"/>
  <dataValidations count="1">
    <dataValidation type="list" allowBlank="1" showInputMessage="1" showErrorMessage="1" sqref="O13:O19 W37 W33:W34 O36:O37 I37 I33:I35 O21 W18:W21 I21 O32:O34 W24:W26 O24:O26 I30:I31 I24:I26 W13:W16 I13:I18" xr:uid="{00000000-0002-0000-0000-000000000000}">
      <formula1>$C$41:$C$42</formula1>
    </dataValidation>
  </dataValidations>
  <printOptions horizontalCentered="1"/>
  <pageMargins left="0.23622047244094491" right="0.23622047244094491" top="0.55118110236220474" bottom="0.55118110236220474" header="0.31496062992125984" footer="0.31496062992125984"/>
  <pageSetup paperSize="9" scale="77" orientation="portrait" cellComments="asDisplayed" horizontalDpi="1200" verticalDpi="12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K82"/>
  <sheetViews>
    <sheetView zoomScale="90" zoomScaleNormal="90" workbookViewId="0">
      <selection activeCell="AH85" sqref="AH85"/>
    </sheetView>
  </sheetViews>
  <sheetFormatPr defaultColWidth="8.81640625" defaultRowHeight="13" x14ac:dyDescent="0.2"/>
  <cols>
    <col min="1" max="16" width="3.6328125" style="6" customWidth="1"/>
    <col min="17" max="18" width="2.08984375" style="6" customWidth="1"/>
    <col min="19" max="20" width="3.6328125" style="6" customWidth="1"/>
    <col min="21" max="22" width="2.08984375" style="6" customWidth="1"/>
    <col min="23" max="24" width="3.6328125" style="6" customWidth="1"/>
    <col min="25" max="27" width="2.08984375" style="6" customWidth="1"/>
    <col min="28" max="32" width="3.6328125" style="6" customWidth="1"/>
    <col min="33" max="36" width="8.81640625" style="6"/>
    <col min="37" max="37" width="9" style="6" hidden="1" customWidth="1"/>
    <col min="38" max="16384" width="8.81640625" style="6"/>
  </cols>
  <sheetData>
    <row r="1" spans="1:37" ht="20.149999999999999" customHeight="1" x14ac:dyDescent="0.2">
      <c r="A1" s="20" t="s">
        <v>246</v>
      </c>
      <c r="F1" s="7"/>
      <c r="G1" s="7"/>
      <c r="K1" s="208" t="s">
        <v>22</v>
      </c>
      <c r="L1" s="208"/>
      <c r="M1" s="208"/>
      <c r="N1" s="208"/>
      <c r="O1" s="209"/>
      <c r="P1" s="112"/>
      <c r="Q1" s="112"/>
      <c r="R1" s="112"/>
      <c r="S1" s="112"/>
      <c r="T1" s="112"/>
      <c r="U1" s="112"/>
      <c r="V1" s="112"/>
      <c r="W1" s="112"/>
      <c r="X1" s="112"/>
      <c r="Y1" s="112"/>
      <c r="Z1" s="112"/>
      <c r="AA1" s="112"/>
      <c r="AB1" s="112"/>
      <c r="AC1" s="112"/>
      <c r="AD1" s="112"/>
      <c r="AE1" s="112"/>
      <c r="AF1" s="210"/>
    </row>
    <row r="2" spans="1:37" ht="12.9" customHeight="1" x14ac:dyDescent="0.2">
      <c r="A2" s="42"/>
      <c r="F2" s="7"/>
      <c r="G2" s="7"/>
      <c r="K2" s="208" t="s">
        <v>39</v>
      </c>
      <c r="L2" s="208"/>
      <c r="M2" s="208"/>
      <c r="N2" s="208"/>
      <c r="O2" s="43" t="s">
        <v>92</v>
      </c>
      <c r="P2" s="246" t="s">
        <v>95</v>
      </c>
      <c r="Q2" s="246"/>
      <c r="R2" s="246"/>
      <c r="S2" s="44" t="s">
        <v>99</v>
      </c>
      <c r="T2" s="246" t="s">
        <v>197</v>
      </c>
      <c r="U2" s="246"/>
      <c r="V2" s="246"/>
      <c r="W2" s="246"/>
      <c r="X2" s="44" t="s">
        <v>99</v>
      </c>
      <c r="Y2" s="246" t="s">
        <v>96</v>
      </c>
      <c r="Z2" s="246"/>
      <c r="AA2" s="246"/>
      <c r="AB2" s="246"/>
      <c r="AC2" s="246"/>
      <c r="AD2" s="246"/>
      <c r="AE2" s="246"/>
      <c r="AF2" s="247"/>
    </row>
    <row r="3" spans="1:37" ht="12.9" customHeight="1" x14ac:dyDescent="0.2">
      <c r="A3" s="42"/>
      <c r="F3" s="7"/>
      <c r="G3" s="7"/>
      <c r="K3" s="208"/>
      <c r="L3" s="208"/>
      <c r="M3" s="208"/>
      <c r="N3" s="208"/>
      <c r="O3" s="45" t="s">
        <v>99</v>
      </c>
      <c r="P3" s="246" t="s">
        <v>198</v>
      </c>
      <c r="Q3" s="246"/>
      <c r="R3" s="246"/>
      <c r="S3" s="46" t="s">
        <v>92</v>
      </c>
      <c r="T3" s="246" t="s">
        <v>97</v>
      </c>
      <c r="U3" s="246"/>
      <c r="V3" s="246"/>
      <c r="W3" s="246"/>
      <c r="X3" s="46" t="s">
        <v>94</v>
      </c>
      <c r="Y3" s="246" t="s">
        <v>98</v>
      </c>
      <c r="Z3" s="246"/>
      <c r="AA3" s="246"/>
      <c r="AB3" s="246"/>
      <c r="AC3" s="246"/>
      <c r="AD3" s="246"/>
      <c r="AE3" s="246"/>
      <c r="AF3" s="247"/>
      <c r="AK3" s="7" t="s">
        <v>94</v>
      </c>
    </row>
    <row r="4" spans="1:37" s="1" customFormat="1" ht="20.399999999999999" customHeight="1" x14ac:dyDescent="0.2">
      <c r="A4" s="245" t="s">
        <v>318</v>
      </c>
      <c r="B4" s="245"/>
      <c r="C4" s="245"/>
      <c r="D4" s="245"/>
      <c r="E4" s="245"/>
      <c r="F4" s="245"/>
      <c r="G4" s="245"/>
      <c r="H4" s="245"/>
      <c r="I4" s="245"/>
      <c r="J4" s="245"/>
      <c r="K4" s="245"/>
      <c r="L4" s="245"/>
      <c r="M4" s="245"/>
      <c r="N4" s="245"/>
      <c r="O4" s="245"/>
      <c r="P4" s="47" t="s">
        <v>92</v>
      </c>
      <c r="Q4" s="244" t="s">
        <v>110</v>
      </c>
      <c r="R4" s="244"/>
      <c r="S4" s="244"/>
      <c r="T4" s="48" t="s">
        <v>99</v>
      </c>
      <c r="U4" s="244" t="s">
        <v>111</v>
      </c>
      <c r="V4" s="244"/>
      <c r="W4" s="244"/>
      <c r="X4" s="244"/>
      <c r="Y4" s="243" t="s">
        <v>165</v>
      </c>
      <c r="Z4" s="243"/>
      <c r="AA4" s="243"/>
      <c r="AB4" s="243"/>
      <c r="AC4" s="242" t="s">
        <v>243</v>
      </c>
      <c r="AD4" s="242"/>
      <c r="AE4" s="242"/>
      <c r="AF4" s="242"/>
      <c r="AK4" s="9" t="s">
        <v>93</v>
      </c>
    </row>
    <row r="5" spans="1:37" s="9" customFormat="1" ht="25.5" customHeight="1" x14ac:dyDescent="0.2">
      <c r="A5" s="254" t="s">
        <v>251</v>
      </c>
      <c r="B5" s="254"/>
      <c r="C5" s="254"/>
      <c r="D5" s="254"/>
      <c r="E5" s="254"/>
      <c r="F5" s="254"/>
      <c r="G5" s="254"/>
      <c r="H5" s="255"/>
      <c r="I5" s="255"/>
      <c r="J5" s="255"/>
      <c r="K5" s="255"/>
      <c r="L5" s="255"/>
      <c r="M5" s="255"/>
      <c r="N5" s="255"/>
      <c r="O5" s="256" t="s">
        <v>23</v>
      </c>
      <c r="P5" s="256"/>
      <c r="Q5" s="256"/>
      <c r="R5" s="256"/>
      <c r="S5" s="256"/>
      <c r="T5" s="256"/>
      <c r="U5" s="256"/>
      <c r="V5" s="256"/>
      <c r="W5" s="248"/>
      <c r="X5" s="102"/>
      <c r="Y5" s="102"/>
      <c r="Z5" s="102"/>
      <c r="AA5" s="102"/>
      <c r="AB5" s="102"/>
      <c r="AC5" s="102"/>
      <c r="AD5" s="102"/>
      <c r="AE5" s="102"/>
      <c r="AF5" s="249"/>
    </row>
    <row r="6" spans="1:37" s="9" customFormat="1" ht="33" customHeight="1" x14ac:dyDescent="0.2">
      <c r="A6" s="105" t="s">
        <v>34</v>
      </c>
      <c r="B6" s="105"/>
      <c r="C6" s="105"/>
      <c r="D6" s="105"/>
      <c r="E6" s="105"/>
      <c r="F6" s="105"/>
      <c r="G6" s="105"/>
      <c r="H6" s="250" t="s">
        <v>144</v>
      </c>
      <c r="I6" s="251"/>
      <c r="J6" s="251"/>
      <c r="K6" s="251"/>
      <c r="L6" s="251"/>
      <c r="M6" s="251"/>
      <c r="N6" s="251"/>
      <c r="O6" s="251"/>
      <c r="P6" s="251"/>
      <c r="Q6" s="251"/>
      <c r="R6" s="251"/>
      <c r="S6" s="251"/>
      <c r="T6" s="251"/>
      <c r="U6" s="251"/>
      <c r="V6" s="251"/>
      <c r="W6" s="251"/>
      <c r="X6" s="251"/>
      <c r="Y6" s="251"/>
      <c r="Z6" s="251"/>
      <c r="AA6" s="251"/>
      <c r="AB6" s="251"/>
      <c r="AC6" s="251"/>
      <c r="AD6" s="251"/>
      <c r="AE6" s="251"/>
      <c r="AF6" s="252"/>
    </row>
    <row r="7" spans="1:37" x14ac:dyDescent="0.2">
      <c r="A7" s="208" t="s">
        <v>113</v>
      </c>
      <c r="B7" s="208"/>
      <c r="C7" s="208"/>
      <c r="D7" s="208"/>
      <c r="E7" s="208"/>
      <c r="F7" s="208"/>
      <c r="G7" s="208"/>
      <c r="H7" s="257">
        <v>10</v>
      </c>
      <c r="I7" s="258"/>
      <c r="J7" s="22" t="s">
        <v>78</v>
      </c>
      <c r="K7" s="261" t="s">
        <v>114</v>
      </c>
      <c r="L7" s="262"/>
      <c r="M7" s="262"/>
      <c r="N7" s="263">
        <v>44482</v>
      </c>
      <c r="O7" s="263"/>
      <c r="P7" s="263"/>
      <c r="Q7" s="261" t="s">
        <v>115</v>
      </c>
      <c r="R7" s="262"/>
      <c r="S7" s="262"/>
      <c r="T7" s="262"/>
      <c r="U7" s="262"/>
      <c r="V7" s="263">
        <v>44865</v>
      </c>
      <c r="W7" s="263"/>
      <c r="X7" s="263"/>
      <c r="Y7" s="263"/>
      <c r="Z7" s="259" t="s">
        <v>116</v>
      </c>
      <c r="AA7" s="260"/>
      <c r="AB7" s="260"/>
      <c r="AC7" s="260"/>
      <c r="AD7" s="264">
        <f>IF(OR(N7="",V7=""),"",DATEDIF(N7,V7,"M"))</f>
        <v>12</v>
      </c>
      <c r="AE7" s="264"/>
      <c r="AF7" s="49" t="s">
        <v>79</v>
      </c>
    </row>
    <row r="8" spans="1:37" x14ac:dyDescent="0.2">
      <c r="A8" s="6" t="s">
        <v>51</v>
      </c>
      <c r="W8" s="6" t="s">
        <v>69</v>
      </c>
    </row>
    <row r="9" spans="1:37" x14ac:dyDescent="0.2">
      <c r="A9" s="253" t="s">
        <v>52</v>
      </c>
      <c r="B9" s="253"/>
      <c r="C9" s="253"/>
      <c r="D9" s="253"/>
      <c r="E9" s="253"/>
      <c r="F9" s="253"/>
      <c r="G9" s="253"/>
      <c r="H9" s="208" t="s">
        <v>54</v>
      </c>
      <c r="I9" s="208"/>
      <c r="J9" s="208"/>
      <c r="K9" s="208"/>
      <c r="L9" s="208"/>
      <c r="M9" s="208"/>
      <c r="N9" s="208"/>
      <c r="O9" s="208"/>
      <c r="P9" s="208"/>
      <c r="Q9" s="208"/>
      <c r="R9" s="208"/>
      <c r="S9" s="208"/>
      <c r="T9" s="208"/>
      <c r="U9" s="208"/>
      <c r="V9" s="208"/>
      <c r="W9" s="208"/>
      <c r="X9" s="208"/>
      <c r="Y9" s="208" t="s">
        <v>55</v>
      </c>
      <c r="Z9" s="208"/>
      <c r="AA9" s="208"/>
      <c r="AB9" s="208"/>
      <c r="AC9" s="208"/>
      <c r="AD9" s="208"/>
      <c r="AE9" s="208"/>
      <c r="AF9" s="208"/>
    </row>
    <row r="10" spans="1:37" x14ac:dyDescent="0.2">
      <c r="A10" s="110" t="s">
        <v>179</v>
      </c>
      <c r="B10" s="110"/>
      <c r="C10" s="110"/>
      <c r="D10" s="110"/>
      <c r="E10" s="110"/>
      <c r="F10" s="110"/>
      <c r="G10" s="110"/>
      <c r="H10" s="237" t="s">
        <v>200</v>
      </c>
      <c r="I10" s="107"/>
      <c r="J10" s="107"/>
      <c r="K10" s="107"/>
      <c r="L10" s="360">
        <f>IF(S2="■",20000*0.7,20000)</f>
        <v>20000</v>
      </c>
      <c r="M10" s="360"/>
      <c r="N10" s="360"/>
      <c r="O10" s="360"/>
      <c r="P10" s="107" t="s">
        <v>201</v>
      </c>
      <c r="Q10" s="107"/>
      <c r="R10" s="107"/>
      <c r="S10" s="107"/>
      <c r="T10" s="107"/>
      <c r="U10" s="107"/>
      <c r="V10" s="107"/>
      <c r="W10" s="107"/>
      <c r="X10" s="109"/>
      <c r="Y10" s="202">
        <f>IF(H7="","",H7*L10)</f>
        <v>200000</v>
      </c>
      <c r="Z10" s="202"/>
      <c r="AA10" s="202"/>
      <c r="AB10" s="202"/>
      <c r="AC10" s="202"/>
      <c r="AD10" s="202"/>
      <c r="AE10" s="202"/>
      <c r="AF10" s="202"/>
    </row>
    <row r="11" spans="1:37" x14ac:dyDescent="0.2">
      <c r="A11" s="203" t="s">
        <v>178</v>
      </c>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19">
        <f>IF(H7="","",Y10)</f>
        <v>200000</v>
      </c>
      <c r="Z11" s="219"/>
      <c r="AA11" s="219"/>
      <c r="AB11" s="218"/>
      <c r="AC11" s="218"/>
      <c r="AD11" s="218"/>
      <c r="AE11" s="218"/>
      <c r="AF11" s="218"/>
    </row>
    <row r="12" spans="1:37" x14ac:dyDescent="0.2">
      <c r="A12" s="110" t="s">
        <v>180</v>
      </c>
      <c r="B12" s="110"/>
      <c r="C12" s="110"/>
      <c r="D12" s="110"/>
      <c r="E12" s="110"/>
      <c r="F12" s="110"/>
      <c r="G12" s="110"/>
      <c r="H12" s="110" t="s">
        <v>68</v>
      </c>
      <c r="I12" s="110"/>
      <c r="J12" s="110"/>
      <c r="K12" s="110"/>
      <c r="L12" s="110"/>
      <c r="M12" s="110"/>
      <c r="N12" s="110"/>
      <c r="O12" s="110"/>
      <c r="P12" s="110"/>
      <c r="Q12" s="110"/>
      <c r="R12" s="110"/>
      <c r="S12" s="110"/>
      <c r="T12" s="110"/>
      <c r="U12" s="110"/>
      <c r="V12" s="110"/>
      <c r="W12" s="110"/>
      <c r="X12" s="110"/>
      <c r="Y12" s="202">
        <f>IF(S2="■",250000*0.7,250000)</f>
        <v>250000</v>
      </c>
      <c r="Z12" s="202"/>
      <c r="AA12" s="202"/>
      <c r="AB12" s="202"/>
      <c r="AC12" s="202"/>
      <c r="AD12" s="202"/>
      <c r="AE12" s="202"/>
      <c r="AF12" s="202"/>
    </row>
    <row r="13" spans="1:37" ht="13.25" x14ac:dyDescent="0.2">
      <c r="A13" s="110" t="str">
        <f>IF(S3="■","（３）試験機器管理経費","（３）治験薬管理経費")</f>
        <v>（３）試験機器管理経費</v>
      </c>
      <c r="B13" s="110"/>
      <c r="C13" s="110"/>
      <c r="D13" s="110"/>
      <c r="E13" s="110"/>
      <c r="F13" s="110"/>
      <c r="G13" s="110"/>
      <c r="H13" s="209" t="str">
        <f>IF(S3="■","T～Yの合計ポイント数","治験薬管理経費合計ポイント数")</f>
        <v>T～Yの合計ポイント数</v>
      </c>
      <c r="I13" s="112"/>
      <c r="J13" s="112"/>
      <c r="K13" s="112"/>
      <c r="L13" s="112"/>
      <c r="M13" s="112"/>
      <c r="N13" s="112"/>
      <c r="O13" s="112"/>
      <c r="P13" s="93">
        <f>YC書式510_医療機器・ポイント算出表!AA39</f>
        <v>0</v>
      </c>
      <c r="Q13" s="212">
        <f>IF(S2="■",1000*0.7,1000)</f>
        <v>1000</v>
      </c>
      <c r="R13" s="212"/>
      <c r="S13" s="212"/>
      <c r="T13" s="212"/>
      <c r="U13" s="212"/>
      <c r="V13" s="212"/>
      <c r="W13" s="212"/>
      <c r="X13" s="213"/>
      <c r="Y13" s="218">
        <f>IF(H7="","",P13*Q13*H7)</f>
        <v>0</v>
      </c>
      <c r="Z13" s="218"/>
      <c r="AA13" s="218"/>
      <c r="AB13" s="218"/>
      <c r="AC13" s="218"/>
      <c r="AD13" s="218"/>
      <c r="AE13" s="218"/>
      <c r="AF13" s="218"/>
    </row>
    <row r="14" spans="1:37" x14ac:dyDescent="0.2">
      <c r="A14" s="110" t="s">
        <v>181</v>
      </c>
      <c r="B14" s="110"/>
      <c r="C14" s="110"/>
      <c r="D14" s="110"/>
      <c r="E14" s="110"/>
      <c r="F14" s="110"/>
      <c r="G14" s="110"/>
      <c r="H14" s="110" t="s">
        <v>187</v>
      </c>
      <c r="I14" s="110"/>
      <c r="J14" s="110"/>
      <c r="K14" s="110"/>
      <c r="L14" s="110"/>
      <c r="M14" s="110"/>
      <c r="N14" s="110"/>
      <c r="O14" s="110"/>
      <c r="P14" s="110"/>
      <c r="Q14" s="110"/>
      <c r="R14" s="110"/>
      <c r="S14" s="110"/>
      <c r="T14" s="110"/>
      <c r="U14" s="110"/>
      <c r="V14" s="110"/>
      <c r="W14" s="110"/>
      <c r="X14" s="110"/>
      <c r="Y14" s="219">
        <f>IF(H7="","",(SUM(Y11:AF13))*0.1)</f>
        <v>45000</v>
      </c>
      <c r="Z14" s="219"/>
      <c r="AA14" s="219"/>
      <c r="AB14" s="218"/>
      <c r="AC14" s="218"/>
      <c r="AD14" s="218"/>
      <c r="AE14" s="218"/>
      <c r="AF14" s="218"/>
    </row>
    <row r="15" spans="1:37" x14ac:dyDescent="0.2">
      <c r="A15" s="203" t="s">
        <v>188</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17">
        <f>IF(H7="","",SUM(Y12:AF14))</f>
        <v>295000</v>
      </c>
      <c r="Z15" s="217"/>
      <c r="AA15" s="217"/>
      <c r="AB15" s="218"/>
      <c r="AC15" s="218"/>
      <c r="AD15" s="218"/>
      <c r="AE15" s="218"/>
      <c r="AF15" s="218"/>
    </row>
    <row r="16" spans="1:37" x14ac:dyDescent="0.2">
      <c r="A16" s="203" t="s">
        <v>189</v>
      </c>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2">
        <f>IF(H7="","",(Y11+Y15)*0.3)</f>
        <v>148500</v>
      </c>
      <c r="Z16" s="202"/>
      <c r="AA16" s="202"/>
      <c r="AB16" s="202"/>
      <c r="AC16" s="202"/>
      <c r="AD16" s="202"/>
      <c r="AE16" s="202"/>
      <c r="AF16" s="202"/>
    </row>
    <row r="17" spans="1:37" x14ac:dyDescent="0.2">
      <c r="A17" s="203" t="s">
        <v>53</v>
      </c>
      <c r="B17" s="203"/>
      <c r="C17" s="203"/>
      <c r="D17" s="203"/>
      <c r="E17" s="203"/>
      <c r="F17" s="203"/>
      <c r="G17" s="203"/>
      <c r="H17" s="203"/>
      <c r="I17" s="203"/>
      <c r="J17" s="203"/>
      <c r="K17" s="203"/>
      <c r="L17" s="203"/>
      <c r="M17" s="203"/>
      <c r="N17" s="203"/>
      <c r="O17" s="203"/>
      <c r="P17" s="203"/>
      <c r="Q17" s="203"/>
      <c r="R17" s="203"/>
      <c r="S17" s="203"/>
      <c r="T17" s="203"/>
      <c r="U17" s="203"/>
      <c r="V17" s="209" t="s">
        <v>56</v>
      </c>
      <c r="W17" s="112"/>
      <c r="X17" s="210"/>
      <c r="Y17" s="219">
        <f>IF(H7="","",Y11+Y15+Y16)</f>
        <v>643500</v>
      </c>
      <c r="Z17" s="219"/>
      <c r="AA17" s="219"/>
      <c r="AB17" s="218"/>
      <c r="AC17" s="218"/>
      <c r="AD17" s="218"/>
      <c r="AE17" s="218"/>
      <c r="AF17" s="218"/>
    </row>
    <row r="18" spans="1:37" ht="9.9" customHeight="1" x14ac:dyDescent="0.2">
      <c r="Y18" s="201"/>
      <c r="Z18" s="201"/>
      <c r="AA18" s="201"/>
      <c r="AB18" s="201"/>
      <c r="AC18" s="201"/>
      <c r="AD18" s="201"/>
      <c r="AE18" s="201"/>
      <c r="AF18" s="201"/>
    </row>
    <row r="19" spans="1:37" x14ac:dyDescent="0.2">
      <c r="A19" s="110" t="s">
        <v>57</v>
      </c>
      <c r="B19" s="110"/>
      <c r="C19" s="110"/>
      <c r="D19" s="110"/>
      <c r="E19" s="110"/>
      <c r="F19" s="110"/>
      <c r="G19" s="110"/>
      <c r="H19" s="208" t="s">
        <v>54</v>
      </c>
      <c r="I19" s="208"/>
      <c r="J19" s="208"/>
      <c r="K19" s="208"/>
      <c r="L19" s="208"/>
      <c r="M19" s="208"/>
      <c r="N19" s="208"/>
      <c r="O19" s="208"/>
      <c r="P19" s="208"/>
      <c r="Q19" s="208"/>
      <c r="R19" s="208"/>
      <c r="S19" s="208"/>
      <c r="T19" s="208"/>
      <c r="U19" s="208"/>
      <c r="V19" s="208"/>
      <c r="W19" s="208"/>
      <c r="X19" s="208"/>
      <c r="Y19" s="208" t="s">
        <v>55</v>
      </c>
      <c r="Z19" s="208"/>
      <c r="AA19" s="208"/>
      <c r="AB19" s="208"/>
      <c r="AC19" s="208"/>
      <c r="AD19" s="208"/>
      <c r="AE19" s="208"/>
      <c r="AF19" s="208"/>
    </row>
    <row r="20" spans="1:37" x14ac:dyDescent="0.2">
      <c r="A20" s="231" t="s">
        <v>182</v>
      </c>
      <c r="B20" s="232"/>
      <c r="C20" s="232"/>
      <c r="D20" s="232"/>
      <c r="E20" s="232"/>
      <c r="F20" s="232"/>
      <c r="G20" s="233"/>
      <c r="H20" s="204" t="s">
        <v>202</v>
      </c>
      <c r="I20" s="205"/>
      <c r="J20" s="205"/>
      <c r="K20" s="205"/>
      <c r="L20" s="205"/>
      <c r="M20" s="205"/>
      <c r="N20" s="205"/>
      <c r="O20" s="205"/>
      <c r="P20" s="205"/>
      <c r="Q20" s="205"/>
      <c r="R20" s="205"/>
      <c r="S20" s="205"/>
      <c r="T20" s="205"/>
      <c r="U20" s="205"/>
      <c r="V20" s="205"/>
      <c r="W20" s="205"/>
      <c r="X20" s="206"/>
      <c r="Y20" s="220">
        <f>I21</f>
        <v>40000</v>
      </c>
      <c r="Z20" s="221"/>
      <c r="AA20" s="221"/>
      <c r="AB20" s="221"/>
      <c r="AC20" s="221"/>
      <c r="AD20" s="221"/>
      <c r="AE20" s="221"/>
      <c r="AF20" s="222"/>
    </row>
    <row r="21" spans="1:37" x14ac:dyDescent="0.2">
      <c r="A21" s="234"/>
      <c r="B21" s="235"/>
      <c r="C21" s="235"/>
      <c r="D21" s="235"/>
      <c r="E21" s="235"/>
      <c r="F21" s="235"/>
      <c r="G21" s="236"/>
      <c r="H21" s="50" t="s">
        <v>203</v>
      </c>
      <c r="I21" s="230">
        <f>IF(S2="■",40000*0.7,40000)</f>
        <v>40000</v>
      </c>
      <c r="J21" s="230"/>
      <c r="K21" s="230"/>
      <c r="L21" s="215" t="s">
        <v>204</v>
      </c>
      <c r="M21" s="215"/>
      <c r="N21" s="215"/>
      <c r="O21" s="215"/>
      <c r="P21" s="215"/>
      <c r="Q21" s="215"/>
      <c r="R21" s="215"/>
      <c r="S21" s="215"/>
      <c r="T21" s="215"/>
      <c r="U21" s="215"/>
      <c r="V21" s="215"/>
      <c r="W21" s="215"/>
      <c r="X21" s="216"/>
      <c r="Y21" s="223"/>
      <c r="Z21" s="224"/>
      <c r="AA21" s="224"/>
      <c r="AB21" s="224"/>
      <c r="AC21" s="224"/>
      <c r="AD21" s="224"/>
      <c r="AE21" s="224"/>
      <c r="AF21" s="225"/>
    </row>
    <row r="22" spans="1:37" x14ac:dyDescent="0.2">
      <c r="A22" s="237" t="s">
        <v>58</v>
      </c>
      <c r="B22" s="107"/>
      <c r="C22" s="107"/>
      <c r="D22" s="107"/>
      <c r="E22" s="107"/>
      <c r="F22" s="107"/>
      <c r="G22" s="109"/>
      <c r="H22" s="238">
        <f>AD7</f>
        <v>12</v>
      </c>
      <c r="I22" s="239"/>
      <c r="J22" s="239"/>
      <c r="K22" s="107" t="s">
        <v>226</v>
      </c>
      <c r="L22" s="107"/>
      <c r="M22" s="107"/>
      <c r="N22" s="107"/>
      <c r="O22" s="107"/>
      <c r="P22" s="107"/>
      <c r="Q22" s="107"/>
      <c r="R22" s="107"/>
      <c r="S22" s="107"/>
      <c r="T22" s="107"/>
      <c r="U22" s="109"/>
      <c r="V22" s="209" t="s">
        <v>59</v>
      </c>
      <c r="W22" s="112"/>
      <c r="X22" s="210"/>
      <c r="Y22" s="217">
        <f>IF(H7="","",Y20*AD7)</f>
        <v>480000</v>
      </c>
      <c r="Z22" s="217"/>
      <c r="AA22" s="217"/>
      <c r="AB22" s="218"/>
      <c r="AC22" s="218"/>
      <c r="AD22" s="218"/>
      <c r="AE22" s="218"/>
      <c r="AF22" s="218"/>
    </row>
    <row r="23" spans="1:37" ht="9.9" customHeight="1" x14ac:dyDescent="0.2"/>
    <row r="24" spans="1:37" x14ac:dyDescent="0.2">
      <c r="A24" s="110" t="s">
        <v>60</v>
      </c>
      <c r="B24" s="110"/>
      <c r="C24" s="110"/>
      <c r="D24" s="110"/>
      <c r="E24" s="110"/>
      <c r="F24" s="110"/>
      <c r="G24" s="110"/>
      <c r="H24" s="208" t="s">
        <v>54</v>
      </c>
      <c r="I24" s="208"/>
      <c r="J24" s="208"/>
      <c r="K24" s="208"/>
      <c r="L24" s="208"/>
      <c r="M24" s="208"/>
      <c r="N24" s="208"/>
      <c r="O24" s="208"/>
      <c r="P24" s="208"/>
      <c r="Q24" s="208"/>
      <c r="R24" s="208"/>
      <c r="S24" s="208"/>
      <c r="T24" s="208"/>
      <c r="U24" s="208"/>
      <c r="V24" s="208"/>
      <c r="W24" s="208"/>
      <c r="X24" s="208"/>
      <c r="Y24" s="208" t="s">
        <v>55</v>
      </c>
      <c r="Z24" s="208"/>
      <c r="AA24" s="208"/>
      <c r="AB24" s="208"/>
      <c r="AC24" s="208"/>
      <c r="AD24" s="208"/>
      <c r="AE24" s="208"/>
      <c r="AF24" s="208"/>
    </row>
    <row r="25" spans="1:37" ht="26.15" customHeight="1" x14ac:dyDescent="0.2">
      <c r="A25" s="110" t="s">
        <v>183</v>
      </c>
      <c r="B25" s="110"/>
      <c r="C25" s="110"/>
      <c r="D25" s="110"/>
      <c r="E25" s="110"/>
      <c r="F25" s="110"/>
      <c r="G25" s="110"/>
      <c r="H25" s="240" t="s">
        <v>319</v>
      </c>
      <c r="I25" s="241"/>
      <c r="J25" s="241"/>
      <c r="K25" s="241"/>
      <c r="L25" s="241"/>
      <c r="M25" s="241"/>
      <c r="N25" s="241"/>
      <c r="O25" s="241"/>
      <c r="P25" s="241"/>
      <c r="Q25" s="211">
        <f>YC書式510_医療機器・ポイント算出表!N39</f>
        <v>13</v>
      </c>
      <c r="R25" s="211"/>
      <c r="S25" s="211"/>
      <c r="T25" s="32" t="s">
        <v>24</v>
      </c>
      <c r="U25" s="229">
        <f>IF(S2="■",6000*0.7,6000)</f>
        <v>6000</v>
      </c>
      <c r="V25" s="229"/>
      <c r="W25" s="229"/>
      <c r="X25" s="32" t="s">
        <v>1</v>
      </c>
      <c r="Y25" s="202">
        <f>IF(H7="","",IF(Q25="─","",Q25*U25))</f>
        <v>78000</v>
      </c>
      <c r="Z25" s="202"/>
      <c r="AA25" s="202"/>
      <c r="AB25" s="202"/>
      <c r="AC25" s="202"/>
      <c r="AD25" s="202"/>
      <c r="AE25" s="202"/>
      <c r="AF25" s="202"/>
    </row>
    <row r="26" spans="1:37" ht="26.15" customHeight="1" x14ac:dyDescent="0.2">
      <c r="A26" s="110" t="s">
        <v>184</v>
      </c>
      <c r="B26" s="110"/>
      <c r="C26" s="110"/>
      <c r="D26" s="110"/>
      <c r="E26" s="110"/>
      <c r="F26" s="110"/>
      <c r="G26" s="110"/>
      <c r="H26" s="51" t="s">
        <v>245</v>
      </c>
      <c r="I26" s="214" t="s">
        <v>81</v>
      </c>
      <c r="J26" s="215"/>
      <c r="K26" s="215"/>
      <c r="L26" s="216"/>
      <c r="M26" s="226" t="s">
        <v>319</v>
      </c>
      <c r="N26" s="227"/>
      <c r="O26" s="227"/>
      <c r="P26" s="227"/>
      <c r="Q26" s="211">
        <f>Q25</f>
        <v>13</v>
      </c>
      <c r="R26" s="211"/>
      <c r="S26" s="211"/>
      <c r="T26" s="32" t="s">
        <v>24</v>
      </c>
      <c r="U26" s="229">
        <f>IF(S2="■",6500*0.7,6500)</f>
        <v>6500</v>
      </c>
      <c r="V26" s="229"/>
      <c r="W26" s="229"/>
      <c r="X26" s="32" t="s">
        <v>1</v>
      </c>
      <c r="Y26" s="202">
        <f>IF(H7="","",IF(H26="","",IF(Q26="─","",Q26*U26)))</f>
        <v>84500</v>
      </c>
      <c r="Z26" s="202"/>
      <c r="AA26" s="202"/>
      <c r="AB26" s="202"/>
      <c r="AC26" s="202"/>
      <c r="AD26" s="202"/>
      <c r="AE26" s="202"/>
      <c r="AF26" s="202"/>
    </row>
    <row r="27" spans="1:37" ht="26.15" customHeight="1" x14ac:dyDescent="0.2">
      <c r="A27" s="207" t="s">
        <v>185</v>
      </c>
      <c r="B27" s="110"/>
      <c r="C27" s="110"/>
      <c r="D27" s="110"/>
      <c r="E27" s="110"/>
      <c r="F27" s="110"/>
      <c r="G27" s="110"/>
      <c r="H27" s="52"/>
      <c r="I27" s="226" t="s">
        <v>80</v>
      </c>
      <c r="J27" s="227"/>
      <c r="K27" s="227"/>
      <c r="L27" s="228"/>
      <c r="M27" s="226" t="s">
        <v>319</v>
      </c>
      <c r="N27" s="227"/>
      <c r="O27" s="227"/>
      <c r="P27" s="227"/>
      <c r="Q27" s="211">
        <f>Q25</f>
        <v>13</v>
      </c>
      <c r="R27" s="211"/>
      <c r="S27" s="211"/>
      <c r="T27" s="32" t="s">
        <v>24</v>
      </c>
      <c r="U27" s="229">
        <f>IF(S2="■",1500*0.7,1500)</f>
        <v>1500</v>
      </c>
      <c r="V27" s="229"/>
      <c r="W27" s="229"/>
      <c r="X27" s="32" t="s">
        <v>1</v>
      </c>
      <c r="Y27" s="202" t="str">
        <f>IF(H7="","",IF(H27="","",IF(Q27="─","",Q27*U27)))</f>
        <v/>
      </c>
      <c r="Z27" s="202"/>
      <c r="AA27" s="202"/>
      <c r="AB27" s="202"/>
      <c r="AC27" s="202"/>
      <c r="AD27" s="202"/>
      <c r="AE27" s="202"/>
      <c r="AF27" s="202"/>
      <c r="AK27" s="6" t="s">
        <v>91</v>
      </c>
    </row>
    <row r="28" spans="1:37" ht="26.15" customHeight="1" x14ac:dyDescent="0.2">
      <c r="A28" s="110" t="s">
        <v>186</v>
      </c>
      <c r="B28" s="110"/>
      <c r="C28" s="110"/>
      <c r="D28" s="110"/>
      <c r="E28" s="110"/>
      <c r="F28" s="110"/>
      <c r="G28" s="110"/>
      <c r="H28" s="207" t="s">
        <v>190</v>
      </c>
      <c r="I28" s="207"/>
      <c r="J28" s="207"/>
      <c r="K28" s="207"/>
      <c r="L28" s="207"/>
      <c r="M28" s="207"/>
      <c r="N28" s="207"/>
      <c r="O28" s="207"/>
      <c r="P28" s="207"/>
      <c r="Q28" s="207"/>
      <c r="R28" s="207"/>
      <c r="S28" s="207"/>
      <c r="T28" s="207"/>
      <c r="U28" s="207"/>
      <c r="V28" s="207"/>
      <c r="W28" s="207"/>
      <c r="X28" s="207"/>
      <c r="Y28" s="202">
        <f>IF(H7="","",IF(Y25="","",SUM(Y25:AF27)*0.1))</f>
        <v>16250</v>
      </c>
      <c r="Z28" s="202"/>
      <c r="AA28" s="202"/>
      <c r="AB28" s="202"/>
      <c r="AC28" s="202"/>
      <c r="AD28" s="202"/>
      <c r="AE28" s="202"/>
      <c r="AF28" s="202"/>
    </row>
    <row r="29" spans="1:37" x14ac:dyDescent="0.2">
      <c r="A29" s="203" t="s">
        <v>191</v>
      </c>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17">
        <f>IF(H7="","",SUM(Y26:Y28))</f>
        <v>100750</v>
      </c>
      <c r="Z29" s="217"/>
      <c r="AA29" s="217"/>
      <c r="AB29" s="218"/>
      <c r="AC29" s="218"/>
      <c r="AD29" s="218"/>
      <c r="AE29" s="218"/>
      <c r="AF29" s="218"/>
    </row>
    <row r="30" spans="1:37" x14ac:dyDescent="0.2">
      <c r="A30" s="203" t="s">
        <v>192</v>
      </c>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2">
        <f>IF(H7="","",IF(Y25="","",SUM(Y25:AF28)*0.3))</f>
        <v>53625</v>
      </c>
      <c r="Z30" s="202"/>
      <c r="AA30" s="202"/>
      <c r="AB30" s="202"/>
      <c r="AC30" s="202"/>
      <c r="AD30" s="202"/>
      <c r="AE30" s="202"/>
      <c r="AF30" s="202"/>
    </row>
    <row r="31" spans="1:37" x14ac:dyDescent="0.2">
      <c r="A31" s="110" t="s">
        <v>61</v>
      </c>
      <c r="B31" s="110"/>
      <c r="C31" s="110"/>
      <c r="D31" s="110"/>
      <c r="E31" s="110"/>
      <c r="F31" s="110"/>
      <c r="G31" s="110"/>
      <c r="H31" s="110"/>
      <c r="I31" s="110"/>
      <c r="J31" s="110"/>
      <c r="K31" s="110"/>
      <c r="L31" s="110"/>
      <c r="M31" s="110"/>
      <c r="N31" s="110"/>
      <c r="O31" s="110"/>
      <c r="P31" s="110"/>
      <c r="Q31" s="110"/>
      <c r="R31" s="110"/>
      <c r="S31" s="110"/>
      <c r="T31" s="110"/>
      <c r="U31" s="110"/>
      <c r="V31" s="209" t="s">
        <v>62</v>
      </c>
      <c r="W31" s="112"/>
      <c r="X31" s="210"/>
      <c r="Y31" s="217">
        <f>IF(H7="","",IF(OR(Y25="",Y29="",Y30=""),"",Y25+Y29+Y30))</f>
        <v>232375</v>
      </c>
      <c r="Z31" s="217"/>
      <c r="AA31" s="217"/>
      <c r="AB31" s="218"/>
      <c r="AC31" s="218"/>
      <c r="AD31" s="218"/>
      <c r="AE31" s="218"/>
      <c r="AF31" s="218"/>
    </row>
    <row r="32" spans="1:37" ht="9.9" customHeight="1" x14ac:dyDescent="0.2"/>
    <row r="33" spans="1:32" x14ac:dyDescent="0.2">
      <c r="A33" s="200" t="s">
        <v>63</v>
      </c>
      <c r="B33" s="200"/>
      <c r="C33" s="200"/>
      <c r="D33" s="200"/>
      <c r="E33" s="200"/>
      <c r="F33" s="200"/>
      <c r="G33" s="200"/>
      <c r="H33" s="200"/>
      <c r="I33" s="200"/>
      <c r="J33" s="200"/>
      <c r="K33" s="200"/>
      <c r="L33" s="200"/>
      <c r="M33" s="200"/>
      <c r="N33" s="200"/>
      <c r="O33" s="200"/>
      <c r="P33" s="200"/>
      <c r="Q33" s="200"/>
      <c r="R33" s="200"/>
      <c r="S33" s="200"/>
      <c r="T33" s="200"/>
      <c r="U33" s="200"/>
      <c r="V33" s="200"/>
      <c r="Y33" s="6" t="s">
        <v>227</v>
      </c>
    </row>
    <row r="34" spans="1:32" ht="14" x14ac:dyDescent="0.2">
      <c r="B34" s="6" t="s">
        <v>156</v>
      </c>
      <c r="C34" s="200" t="s">
        <v>146</v>
      </c>
      <c r="D34" s="200"/>
      <c r="E34" s="200"/>
      <c r="F34" s="200"/>
      <c r="G34" s="200"/>
      <c r="H34" s="200"/>
      <c r="I34" s="200"/>
      <c r="J34" s="200"/>
      <c r="K34" s="200"/>
      <c r="L34" s="200"/>
      <c r="M34" s="200"/>
      <c r="N34" s="200"/>
      <c r="O34" s="200"/>
      <c r="P34" s="200"/>
      <c r="Q34" s="200"/>
      <c r="R34" s="200"/>
      <c r="S34" s="200"/>
      <c r="T34" s="200"/>
      <c r="U34" s="200"/>
      <c r="V34" s="200"/>
      <c r="W34" s="201" t="s">
        <v>67</v>
      </c>
      <c r="X34" s="201"/>
      <c r="Y34" s="268">
        <f>IF(H7="","",Y17)</f>
        <v>643500</v>
      </c>
      <c r="Z34" s="268"/>
      <c r="AA34" s="268"/>
      <c r="AB34" s="268"/>
      <c r="AC34" s="268"/>
      <c r="AD34" s="54" t="s">
        <v>228</v>
      </c>
      <c r="AE34" s="53"/>
    </row>
    <row r="35" spans="1:32" x14ac:dyDescent="0.2">
      <c r="B35" s="6" t="s">
        <v>163</v>
      </c>
      <c r="C35" s="265" t="s">
        <v>196</v>
      </c>
      <c r="D35" s="265"/>
      <c r="E35" s="265"/>
      <c r="F35" s="265"/>
      <c r="G35" s="265"/>
      <c r="H35" s="265"/>
      <c r="I35" s="265"/>
      <c r="J35" s="265"/>
      <c r="K35" s="265"/>
      <c r="L35" s="265"/>
      <c r="M35" s="265"/>
      <c r="N35" s="265"/>
      <c r="O35" s="265"/>
      <c r="P35" s="265"/>
      <c r="Q35" s="265"/>
      <c r="S35" s="361" t="s">
        <v>92</v>
      </c>
      <c r="T35" s="265" t="s">
        <v>205</v>
      </c>
      <c r="U35" s="265"/>
      <c r="V35" s="265"/>
      <c r="W35" s="265"/>
      <c r="X35" s="265"/>
      <c r="Y35" s="265"/>
      <c r="Z35" s="265"/>
      <c r="AA35" s="265"/>
      <c r="AB35" s="265"/>
    </row>
    <row r="36" spans="1:32" ht="14" x14ac:dyDescent="0.2">
      <c r="C36" s="265" t="s">
        <v>142</v>
      </c>
      <c r="D36" s="265"/>
      <c r="E36" s="265"/>
      <c r="F36" s="265"/>
      <c r="G36" s="265"/>
      <c r="H36" s="362" t="str">
        <f>IF(S35="■","",別紙１!O57)</f>
        <v/>
      </c>
      <c r="I36" s="362"/>
      <c r="J36" s="363" t="s">
        <v>24</v>
      </c>
      <c r="K36" s="364" t="str">
        <f>IF(S35="■","",U25)</f>
        <v/>
      </c>
      <c r="L36" s="364"/>
      <c r="M36" s="364"/>
      <c r="N36" s="365" t="s">
        <v>1</v>
      </c>
      <c r="O36" s="365"/>
      <c r="P36" s="365"/>
      <c r="Q36" s="365"/>
      <c r="R36" s="365"/>
      <c r="S36" s="365"/>
      <c r="T36" s="365"/>
      <c r="U36" s="365"/>
      <c r="V36" s="365"/>
      <c r="W36" s="201" t="s">
        <v>143</v>
      </c>
      <c r="X36" s="201"/>
      <c r="Y36" s="224" t="str">
        <f>IF(S35="■","非該当",H36*K36)</f>
        <v>非該当</v>
      </c>
      <c r="Z36" s="224"/>
      <c r="AA36" s="224"/>
      <c r="AB36" s="224"/>
      <c r="AC36" s="224"/>
      <c r="AD36" s="54" t="s">
        <v>228</v>
      </c>
      <c r="AE36" s="53"/>
    </row>
    <row r="37" spans="1:32" ht="5.15" customHeight="1" x14ac:dyDescent="0.2">
      <c r="Q37" s="28"/>
      <c r="R37" s="28"/>
      <c r="S37" s="28"/>
      <c r="T37" s="28"/>
      <c r="U37" s="28"/>
      <c r="V37" s="28"/>
      <c r="W37" s="28"/>
      <c r="X37" s="28"/>
      <c r="Y37" s="28"/>
      <c r="Z37" s="28"/>
      <c r="AA37" s="28"/>
    </row>
    <row r="38" spans="1:32" ht="14" x14ac:dyDescent="0.2">
      <c r="A38" s="200" t="s">
        <v>64</v>
      </c>
      <c r="B38" s="200"/>
      <c r="C38" s="200"/>
      <c r="D38" s="200"/>
      <c r="E38" s="200"/>
      <c r="F38" s="200"/>
      <c r="G38" s="200"/>
      <c r="H38" s="200"/>
      <c r="I38" s="200"/>
      <c r="J38" s="200"/>
      <c r="K38" s="200"/>
      <c r="L38" s="200"/>
      <c r="M38" s="200"/>
      <c r="N38" s="200"/>
      <c r="O38" s="200"/>
      <c r="P38" s="200"/>
      <c r="Q38" s="200"/>
      <c r="R38" s="200"/>
      <c r="S38" s="200"/>
      <c r="T38" s="200"/>
      <c r="U38" s="200"/>
      <c r="V38" s="200"/>
      <c r="W38" s="28"/>
      <c r="X38" s="28"/>
      <c r="Y38" s="6" t="s">
        <v>227</v>
      </c>
    </row>
    <row r="39" spans="1:32" ht="14" x14ac:dyDescent="0.2">
      <c r="B39" s="6" t="s">
        <v>156</v>
      </c>
      <c r="C39" s="200" t="s">
        <v>330</v>
      </c>
      <c r="D39" s="200"/>
      <c r="E39" s="200"/>
      <c r="F39" s="200"/>
      <c r="G39" s="200"/>
      <c r="H39" s="200"/>
      <c r="I39" s="200"/>
      <c r="J39" s="200"/>
      <c r="K39" s="200"/>
      <c r="L39" s="200"/>
      <c r="M39" s="200"/>
      <c r="N39" s="200"/>
      <c r="O39" s="200"/>
      <c r="P39" s="200"/>
      <c r="Q39" s="200"/>
      <c r="R39" s="200"/>
      <c r="S39" s="200"/>
      <c r="T39" s="200"/>
      <c r="U39" s="200"/>
      <c r="V39" s="200"/>
      <c r="W39" s="201" t="s">
        <v>67</v>
      </c>
      <c r="X39" s="201"/>
      <c r="Y39" s="268">
        <f>Y20</f>
        <v>40000</v>
      </c>
      <c r="Z39" s="268"/>
      <c r="AA39" s="268"/>
      <c r="AB39" s="268"/>
      <c r="AC39" s="268"/>
      <c r="AD39" s="54" t="s">
        <v>228</v>
      </c>
      <c r="AE39" s="53"/>
    </row>
    <row r="40" spans="1:32" ht="14" x14ac:dyDescent="0.2">
      <c r="B40" s="6" t="s">
        <v>331</v>
      </c>
      <c r="C40" s="200" t="s">
        <v>332</v>
      </c>
      <c r="D40" s="200"/>
      <c r="E40" s="200"/>
      <c r="F40" s="200"/>
      <c r="G40" s="200"/>
      <c r="H40" s="200"/>
      <c r="I40" s="200"/>
      <c r="J40" s="200"/>
      <c r="K40" s="200"/>
      <c r="L40" s="200"/>
      <c r="M40" s="200"/>
      <c r="N40" s="200"/>
      <c r="O40" s="200"/>
      <c r="P40" s="200"/>
      <c r="Q40" s="200"/>
      <c r="R40" s="200"/>
      <c r="S40" s="200"/>
      <c r="T40" s="200"/>
      <c r="U40" s="200"/>
      <c r="V40" s="200"/>
      <c r="W40" s="201" t="s">
        <v>67</v>
      </c>
      <c r="X40" s="201"/>
      <c r="Y40" s="269">
        <f>IF(H7="","",Y39*AD7)</f>
        <v>480000</v>
      </c>
      <c r="Z40" s="269"/>
      <c r="AA40" s="269"/>
      <c r="AB40" s="269"/>
      <c r="AC40" s="269"/>
      <c r="AD40" s="54" t="s">
        <v>228</v>
      </c>
      <c r="AE40" s="53"/>
    </row>
    <row r="41" spans="1:32" ht="5.15" customHeight="1" x14ac:dyDescent="0.2">
      <c r="Q41" s="28"/>
      <c r="R41" s="28"/>
      <c r="S41" s="28"/>
      <c r="T41" s="28"/>
      <c r="U41" s="28"/>
      <c r="V41" s="28"/>
      <c r="W41" s="28"/>
      <c r="X41" s="28"/>
      <c r="Y41" s="28"/>
      <c r="Z41" s="28"/>
      <c r="AA41" s="28"/>
    </row>
    <row r="42" spans="1:32" ht="14" x14ac:dyDescent="0.2">
      <c r="A42" s="200" t="s">
        <v>145</v>
      </c>
      <c r="B42" s="200"/>
      <c r="C42" s="200"/>
      <c r="D42" s="200"/>
      <c r="E42" s="200"/>
      <c r="F42" s="200"/>
      <c r="G42" s="200"/>
      <c r="H42" s="200"/>
      <c r="I42" s="200"/>
      <c r="J42" s="200"/>
      <c r="K42" s="200"/>
      <c r="L42" s="200"/>
      <c r="M42" s="200"/>
      <c r="N42" s="200"/>
      <c r="O42" s="200"/>
      <c r="P42" s="200"/>
      <c r="Q42" s="200"/>
      <c r="R42" s="200"/>
      <c r="S42" s="200"/>
      <c r="T42" s="200"/>
      <c r="U42" s="200"/>
      <c r="V42" s="200"/>
      <c r="W42" s="28"/>
      <c r="X42" s="28"/>
      <c r="Y42" s="6" t="s">
        <v>227</v>
      </c>
    </row>
    <row r="43" spans="1:32" ht="14" x14ac:dyDescent="0.2">
      <c r="B43" s="6" t="s">
        <v>156</v>
      </c>
      <c r="C43" s="200" t="s">
        <v>341</v>
      </c>
      <c r="D43" s="200"/>
      <c r="E43" s="200"/>
      <c r="F43" s="200"/>
      <c r="G43" s="200"/>
      <c r="H43" s="200"/>
      <c r="I43" s="200"/>
      <c r="J43" s="200"/>
      <c r="K43" s="200"/>
      <c r="L43" s="200"/>
      <c r="M43" s="200"/>
      <c r="N43" s="200"/>
      <c r="O43" s="200"/>
      <c r="P43" s="200"/>
      <c r="Q43" s="200"/>
      <c r="R43" s="200"/>
      <c r="S43" s="200"/>
      <c r="T43" s="200"/>
      <c r="U43" s="200"/>
      <c r="V43" s="200"/>
      <c r="W43" s="201" t="s">
        <v>67</v>
      </c>
      <c r="X43" s="201"/>
      <c r="Y43" s="268">
        <f>Y31</f>
        <v>232375</v>
      </c>
      <c r="Z43" s="268"/>
      <c r="AA43" s="268"/>
      <c r="AB43" s="268"/>
      <c r="AC43" s="268"/>
      <c r="AD43" s="54" t="s">
        <v>228</v>
      </c>
      <c r="AE43" s="53"/>
    </row>
    <row r="44" spans="1:32" ht="5.15" customHeight="1" x14ac:dyDescent="0.2">
      <c r="Q44" s="28"/>
      <c r="R44" s="28"/>
      <c r="S44" s="28"/>
      <c r="T44" s="28"/>
      <c r="U44" s="28"/>
      <c r="V44" s="28"/>
      <c r="W44" s="28"/>
      <c r="X44" s="28"/>
      <c r="Y44" s="28"/>
      <c r="Z44" s="28"/>
      <c r="AA44" s="28"/>
    </row>
    <row r="45" spans="1:32" ht="14" x14ac:dyDescent="0.2">
      <c r="B45" s="6" t="s">
        <v>157</v>
      </c>
      <c r="C45" s="200" t="s">
        <v>333</v>
      </c>
      <c r="D45" s="200"/>
      <c r="E45" s="200"/>
      <c r="F45" s="200"/>
      <c r="G45" s="200"/>
      <c r="H45" s="200"/>
      <c r="I45" s="200"/>
      <c r="J45" s="200"/>
      <c r="K45" s="200"/>
      <c r="L45" s="200"/>
      <c r="M45" s="200"/>
      <c r="N45" s="200"/>
      <c r="O45" s="200"/>
      <c r="P45" s="200"/>
      <c r="Q45" s="200"/>
      <c r="R45" s="200"/>
      <c r="S45" s="200"/>
      <c r="T45" s="200"/>
      <c r="U45" s="200"/>
      <c r="V45" s="200"/>
      <c r="W45" s="200"/>
      <c r="X45" s="200"/>
      <c r="Y45" s="272" t="s">
        <v>232</v>
      </c>
      <c r="Z45" s="272"/>
      <c r="AA45" s="272"/>
      <c r="AB45" s="272"/>
      <c r="AC45" s="272"/>
    </row>
    <row r="46" spans="1:32" ht="14" x14ac:dyDescent="0.2">
      <c r="C46" s="200" t="s">
        <v>65</v>
      </c>
      <c r="D46" s="200"/>
      <c r="E46" s="200"/>
      <c r="F46" s="200"/>
      <c r="G46" s="200"/>
      <c r="H46" s="200"/>
      <c r="I46" s="200"/>
      <c r="J46" s="200"/>
      <c r="K46" s="200"/>
      <c r="L46" s="200"/>
      <c r="M46" s="200"/>
      <c r="N46" s="200"/>
      <c r="O46" s="200"/>
      <c r="P46" s="200"/>
      <c r="Q46" s="200"/>
      <c r="R46" s="200"/>
      <c r="S46" s="200"/>
      <c r="T46" s="200"/>
      <c r="U46" s="200"/>
      <c r="V46" s="200"/>
      <c r="W46" s="201" t="s">
        <v>67</v>
      </c>
      <c r="X46" s="201"/>
      <c r="Y46" s="270">
        <v>10000</v>
      </c>
      <c r="Z46" s="270"/>
      <c r="AA46" s="270"/>
      <c r="AB46" s="270"/>
      <c r="AC46" s="270"/>
      <c r="AD46" s="55" t="s">
        <v>1</v>
      </c>
      <c r="AF46" s="56"/>
    </row>
    <row r="47" spans="1:32" ht="5.15" customHeight="1" x14ac:dyDescent="0.2">
      <c r="Q47" s="28"/>
      <c r="R47" s="28"/>
      <c r="S47" s="28"/>
      <c r="T47" s="28"/>
      <c r="U47" s="28"/>
      <c r="V47" s="28"/>
      <c r="W47" s="28"/>
      <c r="X47" s="28"/>
      <c r="Y47" s="28"/>
      <c r="Z47" s="28"/>
      <c r="AA47" s="28"/>
    </row>
    <row r="48" spans="1:32" x14ac:dyDescent="0.2">
      <c r="B48" s="6" t="s">
        <v>155</v>
      </c>
      <c r="C48" s="200" t="s">
        <v>334</v>
      </c>
      <c r="D48" s="200"/>
      <c r="E48" s="200"/>
      <c r="F48" s="200"/>
      <c r="G48" s="200"/>
      <c r="H48" s="200"/>
      <c r="I48" s="200"/>
      <c r="J48" s="200"/>
      <c r="K48" s="200"/>
      <c r="L48" s="200"/>
      <c r="M48" s="200"/>
      <c r="N48" s="200"/>
      <c r="O48" s="200"/>
      <c r="P48" s="200"/>
      <c r="Q48" s="200"/>
      <c r="R48" s="200"/>
      <c r="S48" s="200"/>
      <c r="T48" s="200"/>
      <c r="U48" s="200"/>
      <c r="V48" s="200"/>
      <c r="W48" s="200"/>
      <c r="X48" s="200"/>
      <c r="Y48" s="6" t="s">
        <v>227</v>
      </c>
    </row>
    <row r="49" spans="2:34" ht="14" x14ac:dyDescent="0.2">
      <c r="C49" s="265" t="s">
        <v>90</v>
      </c>
      <c r="D49" s="265"/>
      <c r="E49" s="265"/>
      <c r="F49" s="266"/>
      <c r="G49" s="266"/>
      <c r="H49" s="266"/>
      <c r="I49" s="267">
        <v>1000</v>
      </c>
      <c r="J49" s="267"/>
      <c r="K49" s="267"/>
      <c r="L49" s="267"/>
      <c r="M49" s="267"/>
      <c r="N49" s="267"/>
      <c r="O49" s="267"/>
      <c r="P49" s="267"/>
      <c r="Q49" s="267"/>
      <c r="R49" s="267"/>
      <c r="S49" s="267"/>
      <c r="T49" s="267"/>
      <c r="U49" s="267"/>
      <c r="V49" s="267"/>
      <c r="W49" s="201" t="s">
        <v>67</v>
      </c>
      <c r="X49" s="201"/>
      <c r="Y49" s="271" t="str">
        <f>IF(F49="","",F49*I49)</f>
        <v/>
      </c>
      <c r="Z49" s="271"/>
      <c r="AA49" s="271"/>
      <c r="AB49" s="271"/>
      <c r="AC49" s="271"/>
      <c r="AD49" s="54" t="s">
        <v>228</v>
      </c>
      <c r="AE49" s="53"/>
    </row>
    <row r="50" spans="2:34" ht="5.15" customHeight="1" x14ac:dyDescent="0.2">
      <c r="J50" s="26"/>
      <c r="M50" s="57"/>
      <c r="N50" s="57"/>
      <c r="Q50" s="27"/>
      <c r="R50" s="27"/>
      <c r="S50" s="28"/>
      <c r="T50" s="28"/>
      <c r="U50" s="28"/>
      <c r="V50" s="28"/>
      <c r="W50" s="28"/>
      <c r="X50" s="28"/>
      <c r="Y50" s="28"/>
      <c r="Z50" s="28"/>
      <c r="AA50" s="28"/>
    </row>
    <row r="51" spans="2:34" ht="14" x14ac:dyDescent="0.2">
      <c r="B51" s="6" t="s">
        <v>158</v>
      </c>
      <c r="C51" s="200" t="s">
        <v>335</v>
      </c>
      <c r="D51" s="200"/>
      <c r="E51" s="200"/>
      <c r="F51" s="200"/>
      <c r="G51" s="200"/>
      <c r="H51" s="200"/>
      <c r="I51" s="200"/>
      <c r="J51" s="200"/>
      <c r="K51" s="200"/>
      <c r="L51" s="200"/>
      <c r="M51" s="200"/>
      <c r="N51" s="200"/>
      <c r="O51" s="200"/>
      <c r="P51" s="200"/>
      <c r="Q51" s="200"/>
      <c r="R51" s="200"/>
      <c r="S51" s="200"/>
      <c r="T51" s="200"/>
      <c r="U51" s="200"/>
      <c r="V51" s="200"/>
      <c r="W51" s="28"/>
      <c r="X51" s="28"/>
      <c r="Y51" s="6" t="s">
        <v>227</v>
      </c>
    </row>
    <row r="52" spans="2:34" ht="14" x14ac:dyDescent="0.2">
      <c r="C52" s="200" t="s">
        <v>89</v>
      </c>
      <c r="D52" s="200"/>
      <c r="E52" s="200"/>
      <c r="F52" s="200"/>
      <c r="G52" s="200"/>
      <c r="H52" s="6">
        <v>2</v>
      </c>
      <c r="I52" s="201" t="s">
        <v>151</v>
      </c>
      <c r="J52" s="201"/>
      <c r="K52" s="201"/>
      <c r="L52" s="6" t="s">
        <v>148</v>
      </c>
      <c r="M52" s="366">
        <f>U25</f>
        <v>6000</v>
      </c>
      <c r="N52" s="366"/>
      <c r="O52" s="366"/>
      <c r="P52" s="200" t="s">
        <v>150</v>
      </c>
      <c r="Q52" s="200"/>
      <c r="R52" s="200"/>
      <c r="S52" s="200"/>
      <c r="T52" s="200"/>
      <c r="U52" s="200"/>
      <c r="V52" s="200"/>
      <c r="W52" s="201" t="s">
        <v>67</v>
      </c>
      <c r="X52" s="201"/>
      <c r="Y52" s="268">
        <f>H52*M52</f>
        <v>12000</v>
      </c>
      <c r="Z52" s="268"/>
      <c r="AA52" s="268"/>
      <c r="AB52" s="268"/>
      <c r="AC52" s="268"/>
      <c r="AD52" s="54" t="s">
        <v>228</v>
      </c>
      <c r="AE52" s="53"/>
    </row>
    <row r="53" spans="2:34" ht="14" x14ac:dyDescent="0.2">
      <c r="C53" s="200" t="s">
        <v>153</v>
      </c>
      <c r="D53" s="200"/>
      <c r="E53" s="200"/>
      <c r="F53" s="200"/>
      <c r="G53" s="200"/>
      <c r="H53" s="366">
        <f>Y52</f>
        <v>12000</v>
      </c>
      <c r="I53" s="366"/>
      <c r="J53" s="366"/>
      <c r="K53" s="6" t="s">
        <v>149</v>
      </c>
      <c r="L53" s="6" t="s">
        <v>148</v>
      </c>
      <c r="M53" s="367">
        <v>0.3</v>
      </c>
      <c r="N53" s="367"/>
      <c r="O53" s="367"/>
      <c r="P53" s="200"/>
      <c r="Q53" s="200"/>
      <c r="R53" s="200"/>
      <c r="S53" s="200"/>
      <c r="T53" s="200"/>
      <c r="U53" s="200"/>
      <c r="V53" s="200"/>
      <c r="W53" s="201" t="s">
        <v>67</v>
      </c>
      <c r="X53" s="201"/>
      <c r="Y53" s="269">
        <f>H53*M53</f>
        <v>3600</v>
      </c>
      <c r="Z53" s="269"/>
      <c r="AA53" s="269"/>
      <c r="AB53" s="269"/>
      <c r="AC53" s="269"/>
      <c r="AD53" s="54" t="s">
        <v>228</v>
      </c>
      <c r="AE53" s="53"/>
    </row>
    <row r="54" spans="2:34" ht="14" x14ac:dyDescent="0.2">
      <c r="C54" s="200" t="s">
        <v>154</v>
      </c>
      <c r="D54" s="200"/>
      <c r="E54" s="200"/>
      <c r="F54" s="200"/>
      <c r="G54" s="200"/>
      <c r="H54" s="279">
        <f>Y52</f>
        <v>12000</v>
      </c>
      <c r="I54" s="279"/>
      <c r="J54" s="279"/>
      <c r="K54" s="6" t="s">
        <v>149</v>
      </c>
      <c r="L54" s="6" t="s">
        <v>152</v>
      </c>
      <c r="M54" s="366">
        <f>Y53</f>
        <v>3600</v>
      </c>
      <c r="N54" s="366"/>
      <c r="O54" s="366"/>
      <c r="P54" s="200" t="s">
        <v>149</v>
      </c>
      <c r="Q54" s="200"/>
      <c r="R54" s="200"/>
      <c r="S54" s="200"/>
      <c r="T54" s="200"/>
      <c r="U54" s="200"/>
      <c r="V54" s="200"/>
      <c r="W54" s="201" t="s">
        <v>67</v>
      </c>
      <c r="X54" s="201"/>
      <c r="Y54" s="368">
        <f>Y52+Y53</f>
        <v>15600</v>
      </c>
      <c r="Z54" s="368"/>
      <c r="AA54" s="368"/>
      <c r="AB54" s="368"/>
      <c r="AC54" s="368"/>
      <c r="AD54" s="54" t="s">
        <v>228</v>
      </c>
      <c r="AE54" s="53"/>
    </row>
    <row r="55" spans="2:34" ht="5.15" customHeight="1" x14ac:dyDescent="0.2">
      <c r="H55" s="58"/>
      <c r="I55" s="58"/>
      <c r="J55" s="58"/>
      <c r="M55" s="57"/>
      <c r="N55" s="57"/>
      <c r="O55" s="57"/>
      <c r="Q55" s="7"/>
      <c r="R55" s="7"/>
      <c r="S55" s="59"/>
      <c r="T55" s="59"/>
      <c r="U55" s="59"/>
      <c r="V55" s="59"/>
      <c r="W55" s="59"/>
      <c r="Y55" s="59"/>
      <c r="AD55" s="59"/>
      <c r="AE55" s="59"/>
    </row>
    <row r="56" spans="2:34" ht="14" x14ac:dyDescent="0.2">
      <c r="B56" s="6" t="s">
        <v>159</v>
      </c>
      <c r="C56" s="200" t="s">
        <v>336</v>
      </c>
      <c r="D56" s="200"/>
      <c r="E56" s="200"/>
      <c r="F56" s="200"/>
      <c r="G56" s="200"/>
      <c r="H56" s="200"/>
      <c r="I56" s="200"/>
      <c r="J56" s="200"/>
      <c r="K56" s="200"/>
      <c r="L56" s="200"/>
      <c r="M56" s="200"/>
      <c r="N56" s="200"/>
      <c r="O56" s="200"/>
      <c r="P56" s="200"/>
      <c r="Q56" s="200"/>
      <c r="R56" s="200"/>
      <c r="S56" s="200"/>
      <c r="T56" s="200"/>
      <c r="U56" s="200"/>
      <c r="V56" s="200"/>
      <c r="W56" s="59"/>
      <c r="Y56" s="6" t="s">
        <v>227</v>
      </c>
      <c r="AD56" s="59"/>
      <c r="AE56" s="59"/>
    </row>
    <row r="57" spans="2:34" ht="14" x14ac:dyDescent="0.2">
      <c r="C57" s="200" t="s">
        <v>89</v>
      </c>
      <c r="D57" s="200"/>
      <c r="E57" s="200"/>
      <c r="F57" s="200"/>
      <c r="G57" s="200"/>
      <c r="H57" s="6">
        <v>2</v>
      </c>
      <c r="I57" s="201" t="s">
        <v>151</v>
      </c>
      <c r="J57" s="201"/>
      <c r="K57" s="201"/>
      <c r="L57" s="6" t="s">
        <v>148</v>
      </c>
      <c r="M57" s="366">
        <f>U25</f>
        <v>6000</v>
      </c>
      <c r="N57" s="366"/>
      <c r="O57" s="366"/>
      <c r="P57" s="200" t="s">
        <v>150</v>
      </c>
      <c r="Q57" s="200"/>
      <c r="R57" s="200"/>
      <c r="S57" s="200"/>
      <c r="T57" s="200"/>
      <c r="U57" s="200"/>
      <c r="V57" s="200"/>
      <c r="W57" s="201" t="s">
        <v>67</v>
      </c>
      <c r="X57" s="201"/>
      <c r="Y57" s="268">
        <f>H57*M57</f>
        <v>12000</v>
      </c>
      <c r="Z57" s="268"/>
      <c r="AA57" s="268"/>
      <c r="AB57" s="268"/>
      <c r="AC57" s="268"/>
      <c r="AD57" s="54" t="s">
        <v>228</v>
      </c>
      <c r="AE57" s="53"/>
    </row>
    <row r="58" spans="2:34" ht="14" x14ac:dyDescent="0.2">
      <c r="C58" s="200" t="s">
        <v>153</v>
      </c>
      <c r="D58" s="200"/>
      <c r="E58" s="200"/>
      <c r="F58" s="200"/>
      <c r="G58" s="200"/>
      <c r="H58" s="366">
        <f>Y57</f>
        <v>12000</v>
      </c>
      <c r="I58" s="366"/>
      <c r="J58" s="366"/>
      <c r="K58" s="6" t="s">
        <v>149</v>
      </c>
      <c r="L58" s="6" t="s">
        <v>148</v>
      </c>
      <c r="M58" s="367">
        <v>0.3</v>
      </c>
      <c r="N58" s="367"/>
      <c r="O58" s="367"/>
      <c r="P58" s="200"/>
      <c r="Q58" s="200"/>
      <c r="R58" s="200"/>
      <c r="S58" s="200"/>
      <c r="T58" s="200"/>
      <c r="U58" s="200"/>
      <c r="V58" s="200"/>
      <c r="W58" s="201" t="s">
        <v>67</v>
      </c>
      <c r="X58" s="201"/>
      <c r="Y58" s="269">
        <f>H58*M58</f>
        <v>3600</v>
      </c>
      <c r="Z58" s="269"/>
      <c r="AA58" s="269"/>
      <c r="AB58" s="269"/>
      <c r="AC58" s="269"/>
      <c r="AD58" s="54" t="s">
        <v>228</v>
      </c>
      <c r="AE58" s="53"/>
    </row>
    <row r="59" spans="2:34" ht="14" x14ac:dyDescent="0.2">
      <c r="C59" s="200" t="s">
        <v>154</v>
      </c>
      <c r="D59" s="200"/>
      <c r="E59" s="200"/>
      <c r="F59" s="200"/>
      <c r="G59" s="200"/>
      <c r="H59" s="279">
        <f>Y57</f>
        <v>12000</v>
      </c>
      <c r="I59" s="279"/>
      <c r="J59" s="279"/>
      <c r="K59" s="6" t="s">
        <v>149</v>
      </c>
      <c r="L59" s="6" t="s">
        <v>152</v>
      </c>
      <c r="M59" s="366">
        <f>Y58</f>
        <v>3600</v>
      </c>
      <c r="N59" s="366"/>
      <c r="O59" s="366"/>
      <c r="P59" s="200" t="s">
        <v>149</v>
      </c>
      <c r="Q59" s="200"/>
      <c r="R59" s="200"/>
      <c r="S59" s="200"/>
      <c r="T59" s="200"/>
      <c r="U59" s="200"/>
      <c r="V59" s="200"/>
      <c r="W59" s="201" t="s">
        <v>67</v>
      </c>
      <c r="X59" s="201"/>
      <c r="Y59" s="368">
        <f>Y57+Y58</f>
        <v>15600</v>
      </c>
      <c r="Z59" s="368"/>
      <c r="AA59" s="368"/>
      <c r="AB59" s="368"/>
      <c r="AC59" s="368"/>
      <c r="AD59" s="54" t="s">
        <v>228</v>
      </c>
      <c r="AE59" s="53"/>
    </row>
    <row r="60" spans="2:34" ht="5.15" customHeight="1" x14ac:dyDescent="0.2">
      <c r="J60" s="26"/>
      <c r="M60" s="57"/>
      <c r="N60" s="57"/>
      <c r="Q60" s="27"/>
      <c r="R60" s="27"/>
      <c r="S60" s="28"/>
      <c r="T60" s="28"/>
      <c r="U60" s="28"/>
      <c r="V60" s="28"/>
      <c r="W60" s="28"/>
      <c r="Y60" s="28"/>
      <c r="AD60" s="28"/>
      <c r="AE60" s="28"/>
    </row>
    <row r="61" spans="2:34" ht="14" x14ac:dyDescent="0.2">
      <c r="B61" s="6" t="s">
        <v>160</v>
      </c>
      <c r="C61" s="200" t="s">
        <v>337</v>
      </c>
      <c r="D61" s="200"/>
      <c r="E61" s="200"/>
      <c r="F61" s="200"/>
      <c r="G61" s="200"/>
      <c r="H61" s="200"/>
      <c r="I61" s="200"/>
      <c r="J61" s="200"/>
      <c r="K61" s="200"/>
      <c r="L61" s="200"/>
      <c r="M61" s="200"/>
      <c r="N61" s="200"/>
      <c r="O61" s="200"/>
      <c r="P61" s="200"/>
      <c r="Q61" s="200"/>
      <c r="R61" s="200"/>
      <c r="S61" s="200"/>
      <c r="T61" s="200"/>
      <c r="U61" s="200"/>
      <c r="V61" s="200"/>
      <c r="W61" s="28"/>
      <c r="Y61" s="6" t="s">
        <v>227</v>
      </c>
      <c r="AD61" s="28"/>
      <c r="AE61" s="28"/>
    </row>
    <row r="62" spans="2:34" ht="14" x14ac:dyDescent="0.2">
      <c r="C62" s="200" t="s">
        <v>66</v>
      </c>
      <c r="D62" s="200"/>
      <c r="E62" s="200"/>
      <c r="F62" s="200"/>
      <c r="G62" s="200"/>
      <c r="H62" s="200"/>
      <c r="I62" s="200"/>
      <c r="J62" s="200"/>
      <c r="K62" s="200"/>
      <c r="L62" s="200"/>
      <c r="M62" s="200"/>
      <c r="N62" s="200"/>
      <c r="O62" s="200"/>
      <c r="P62" s="200"/>
      <c r="Q62" s="200"/>
      <c r="R62" s="200"/>
      <c r="S62" s="200"/>
      <c r="T62" s="200"/>
      <c r="U62" s="200"/>
      <c r="V62" s="200"/>
      <c r="W62" s="201" t="s">
        <v>67</v>
      </c>
      <c r="X62" s="201"/>
      <c r="Y62" s="271">
        <f>IF(S2="■",35000*0.7,35000)</f>
        <v>35000</v>
      </c>
      <c r="Z62" s="271"/>
      <c r="AA62" s="271"/>
      <c r="AB62" s="271"/>
      <c r="AC62" s="271"/>
      <c r="AD62" s="54" t="s">
        <v>228</v>
      </c>
      <c r="AE62" s="53"/>
      <c r="AH62" s="88"/>
    </row>
    <row r="63" spans="2:34" ht="14" x14ac:dyDescent="0.2">
      <c r="C63" s="200" t="s">
        <v>244</v>
      </c>
      <c r="D63" s="200"/>
      <c r="E63" s="200"/>
      <c r="F63" s="200"/>
      <c r="G63" s="200"/>
      <c r="H63" s="366">
        <f>IF(S2="■",15000*0.7,15000)</f>
        <v>15000</v>
      </c>
      <c r="I63" s="366"/>
      <c r="J63" s="366"/>
      <c r="K63" s="200" t="s">
        <v>149</v>
      </c>
      <c r="L63" s="200"/>
      <c r="M63" s="200"/>
      <c r="N63" s="200"/>
      <c r="O63" s="200"/>
      <c r="P63" s="200"/>
      <c r="Q63" s="200"/>
      <c r="R63" s="200"/>
      <c r="S63" s="200"/>
      <c r="T63" s="200"/>
      <c r="U63" s="200"/>
      <c r="V63" s="200"/>
      <c r="W63" s="201" t="s">
        <v>67</v>
      </c>
      <c r="X63" s="201"/>
      <c r="Y63" s="269">
        <f>H63</f>
        <v>15000</v>
      </c>
      <c r="Z63" s="269"/>
      <c r="AA63" s="269"/>
      <c r="AB63" s="269"/>
      <c r="AC63" s="269"/>
      <c r="AD63" s="54" t="s">
        <v>228</v>
      </c>
      <c r="AE63" s="53"/>
    </row>
    <row r="64" spans="2:34" ht="14" x14ac:dyDescent="0.2">
      <c r="C64" s="200" t="s">
        <v>154</v>
      </c>
      <c r="D64" s="200"/>
      <c r="E64" s="200"/>
      <c r="F64" s="200"/>
      <c r="G64" s="200"/>
      <c r="H64" s="279">
        <f>Y62</f>
        <v>35000</v>
      </c>
      <c r="I64" s="279"/>
      <c r="J64" s="279"/>
      <c r="K64" s="6" t="s">
        <v>149</v>
      </c>
      <c r="L64" s="6" t="s">
        <v>152</v>
      </c>
      <c r="M64" s="366">
        <f>Y63</f>
        <v>15000</v>
      </c>
      <c r="N64" s="366"/>
      <c r="O64" s="366"/>
      <c r="P64" s="200" t="s">
        <v>149</v>
      </c>
      <c r="Q64" s="200"/>
      <c r="R64" s="200"/>
      <c r="S64" s="200"/>
      <c r="T64" s="200"/>
      <c r="U64" s="200"/>
      <c r="V64" s="200"/>
      <c r="W64" s="201" t="s">
        <v>67</v>
      </c>
      <c r="X64" s="201"/>
      <c r="Y64" s="368">
        <f>Y62+Y63</f>
        <v>50000</v>
      </c>
      <c r="Z64" s="368"/>
      <c r="AA64" s="368"/>
      <c r="AB64" s="368"/>
      <c r="AC64" s="368"/>
      <c r="AD64" s="54" t="s">
        <v>228</v>
      </c>
      <c r="AE64" s="53"/>
    </row>
    <row r="65" spans="1:31" ht="5.15" customHeight="1" x14ac:dyDescent="0.2">
      <c r="Q65" s="28"/>
      <c r="R65" s="28"/>
      <c r="S65" s="28"/>
      <c r="T65" s="28"/>
      <c r="U65" s="28"/>
      <c r="V65" s="28"/>
      <c r="W65" s="28"/>
      <c r="Y65" s="28"/>
      <c r="AD65" s="28"/>
      <c r="AE65" s="28"/>
    </row>
    <row r="66" spans="1:31" ht="14" x14ac:dyDescent="0.2">
      <c r="B66" s="6" t="s">
        <v>161</v>
      </c>
      <c r="C66" s="200" t="s">
        <v>338</v>
      </c>
      <c r="D66" s="200"/>
      <c r="E66" s="200"/>
      <c r="F66" s="200"/>
      <c r="G66" s="200"/>
      <c r="H66" s="200"/>
      <c r="I66" s="200"/>
      <c r="J66" s="200"/>
      <c r="K66" s="200"/>
      <c r="L66" s="200"/>
      <c r="M66" s="200"/>
      <c r="N66" s="200"/>
      <c r="O66" s="200"/>
      <c r="P66" s="200"/>
      <c r="Q66" s="200"/>
      <c r="R66" s="200"/>
      <c r="S66" s="200"/>
      <c r="T66" s="200"/>
      <c r="U66" s="200"/>
      <c r="V66" s="200"/>
      <c r="W66" s="28"/>
      <c r="Y66" s="6" t="s">
        <v>227</v>
      </c>
      <c r="AD66" s="28"/>
      <c r="AE66" s="28"/>
    </row>
    <row r="67" spans="1:31" ht="14" x14ac:dyDescent="0.2">
      <c r="C67" s="200" t="s">
        <v>66</v>
      </c>
      <c r="D67" s="200"/>
      <c r="E67" s="200"/>
      <c r="F67" s="200"/>
      <c r="G67" s="200"/>
      <c r="H67" s="200"/>
      <c r="I67" s="200"/>
      <c r="J67" s="200"/>
      <c r="K67" s="200"/>
      <c r="L67" s="200"/>
      <c r="M67" s="200"/>
      <c r="N67" s="200"/>
      <c r="O67" s="200"/>
      <c r="P67" s="200"/>
      <c r="Q67" s="200"/>
      <c r="R67" s="200"/>
      <c r="S67" s="200"/>
      <c r="T67" s="200"/>
      <c r="U67" s="200"/>
      <c r="V67" s="200"/>
      <c r="W67" s="201" t="s">
        <v>67</v>
      </c>
      <c r="X67" s="201"/>
      <c r="Y67" s="271">
        <f>IF(S2="■",50000*0.7,50000)</f>
        <v>50000</v>
      </c>
      <c r="Z67" s="271"/>
      <c r="AA67" s="271"/>
      <c r="AB67" s="271"/>
      <c r="AC67" s="271"/>
      <c r="AD67" s="54" t="s">
        <v>228</v>
      </c>
      <c r="AE67" s="53"/>
    </row>
    <row r="68" spans="1:31" ht="5.15" customHeight="1" x14ac:dyDescent="0.2">
      <c r="Q68" s="28"/>
      <c r="R68" s="28"/>
      <c r="S68" s="28"/>
      <c r="T68" s="28"/>
      <c r="U68" s="28"/>
      <c r="V68" s="28"/>
      <c r="W68" s="28"/>
      <c r="Y68" s="28"/>
      <c r="AD68" s="28"/>
      <c r="AE68" s="28"/>
    </row>
    <row r="69" spans="1:31" ht="14" x14ac:dyDescent="0.2">
      <c r="B69" s="6" t="s">
        <v>162</v>
      </c>
      <c r="C69" s="200" t="s">
        <v>339</v>
      </c>
      <c r="D69" s="200"/>
      <c r="E69" s="200"/>
      <c r="F69" s="200"/>
      <c r="G69" s="200"/>
      <c r="H69" s="200"/>
      <c r="I69" s="200"/>
      <c r="J69" s="200"/>
      <c r="K69" s="200"/>
      <c r="L69" s="200"/>
      <c r="M69" s="200"/>
      <c r="N69" s="200"/>
      <c r="O69" s="200"/>
      <c r="P69" s="200"/>
      <c r="Q69" s="200"/>
      <c r="R69" s="200"/>
      <c r="S69" s="200"/>
      <c r="T69" s="200"/>
      <c r="U69" s="200"/>
      <c r="V69" s="200"/>
      <c r="W69" s="28"/>
      <c r="Y69" s="6" t="s">
        <v>227</v>
      </c>
      <c r="AD69" s="28"/>
      <c r="AE69" s="28"/>
    </row>
    <row r="70" spans="1:31" ht="14" x14ac:dyDescent="0.2">
      <c r="C70" s="200" t="s">
        <v>66</v>
      </c>
      <c r="D70" s="200"/>
      <c r="E70" s="200"/>
      <c r="F70" s="200"/>
      <c r="G70" s="200"/>
      <c r="H70" s="200"/>
      <c r="I70" s="200"/>
      <c r="J70" s="200"/>
      <c r="K70" s="200"/>
      <c r="L70" s="200"/>
      <c r="M70" s="200"/>
      <c r="N70" s="200"/>
      <c r="O70" s="200"/>
      <c r="P70" s="200"/>
      <c r="Q70" s="200"/>
      <c r="R70" s="200"/>
      <c r="S70" s="200"/>
      <c r="T70" s="200"/>
      <c r="U70" s="200"/>
      <c r="V70" s="200"/>
      <c r="W70" s="201" t="s">
        <v>67</v>
      </c>
      <c r="X70" s="201"/>
      <c r="Y70" s="271">
        <f>IF(S2="■","－",100000)</f>
        <v>100000</v>
      </c>
      <c r="Z70" s="271"/>
      <c r="AA70" s="271"/>
      <c r="AB70" s="271"/>
      <c r="AC70" s="271"/>
      <c r="AD70" s="54" t="s">
        <v>228</v>
      </c>
      <c r="AE70" s="53"/>
    </row>
    <row r="71" spans="1:31" ht="5.15" customHeight="1" x14ac:dyDescent="0.2">
      <c r="Q71" s="28"/>
      <c r="R71" s="28"/>
      <c r="S71" s="28"/>
      <c r="T71" s="28"/>
      <c r="U71" s="28"/>
      <c r="V71" s="28"/>
      <c r="W71" s="28"/>
      <c r="Y71" s="28"/>
      <c r="AD71" s="28"/>
      <c r="AE71" s="28"/>
    </row>
    <row r="72" spans="1:31" ht="14" x14ac:dyDescent="0.2">
      <c r="B72" s="6" t="s">
        <v>164</v>
      </c>
      <c r="C72" s="200" t="s">
        <v>340</v>
      </c>
      <c r="D72" s="200"/>
      <c r="E72" s="200"/>
      <c r="F72" s="200"/>
      <c r="G72" s="200"/>
      <c r="H72" s="200"/>
      <c r="I72" s="200"/>
      <c r="J72" s="200"/>
      <c r="K72" s="200"/>
      <c r="L72" s="200"/>
      <c r="M72" s="200"/>
      <c r="N72" s="200"/>
      <c r="O72" s="200"/>
      <c r="P72" s="200"/>
      <c r="Q72" s="200"/>
      <c r="R72" s="200"/>
      <c r="S72" s="200"/>
      <c r="T72" s="200"/>
      <c r="U72" s="200"/>
      <c r="V72" s="200"/>
      <c r="W72" s="28"/>
      <c r="Y72" s="6" t="s">
        <v>227</v>
      </c>
      <c r="AD72" s="28"/>
      <c r="AE72" s="28"/>
    </row>
    <row r="73" spans="1:31" ht="14" x14ac:dyDescent="0.2">
      <c r="C73" s="200" t="s">
        <v>66</v>
      </c>
      <c r="D73" s="200"/>
      <c r="E73" s="200"/>
      <c r="F73" s="200"/>
      <c r="G73" s="200"/>
      <c r="H73" s="200"/>
      <c r="I73" s="200"/>
      <c r="J73" s="200"/>
      <c r="K73" s="200"/>
      <c r="L73" s="200"/>
      <c r="M73" s="200"/>
      <c r="N73" s="200"/>
      <c r="O73" s="200"/>
      <c r="P73" s="200"/>
      <c r="Q73" s="200"/>
      <c r="R73" s="200"/>
      <c r="S73" s="200"/>
      <c r="T73" s="200"/>
      <c r="U73" s="200"/>
      <c r="V73" s="200"/>
      <c r="W73" s="201" t="s">
        <v>67</v>
      </c>
      <c r="X73" s="201"/>
      <c r="Y73" s="271">
        <f>IF(S2="■",50000*0.7,50000)</f>
        <v>50000</v>
      </c>
      <c r="Z73" s="271"/>
      <c r="AA73" s="271"/>
      <c r="AB73" s="271"/>
      <c r="AC73" s="271"/>
      <c r="AD73" s="54" t="s">
        <v>228</v>
      </c>
      <c r="AE73" s="53"/>
    </row>
    <row r="74" spans="1:31" ht="5.15" customHeight="1" x14ac:dyDescent="0.2"/>
    <row r="75" spans="1:31" x14ac:dyDescent="0.2">
      <c r="B75" s="6" t="s">
        <v>206</v>
      </c>
      <c r="C75" s="200" t="s">
        <v>196</v>
      </c>
      <c r="D75" s="200"/>
      <c r="E75" s="200"/>
      <c r="F75" s="200"/>
      <c r="G75" s="200"/>
      <c r="H75" s="200"/>
      <c r="I75" s="200"/>
      <c r="J75" s="200"/>
      <c r="K75" s="200"/>
      <c r="L75" s="200"/>
      <c r="M75" s="200"/>
      <c r="N75" s="200"/>
      <c r="O75" s="200"/>
      <c r="P75" s="200"/>
      <c r="Q75" s="200"/>
      <c r="R75" s="200"/>
      <c r="S75" s="200"/>
      <c r="T75" s="200"/>
      <c r="U75" s="200"/>
      <c r="V75" s="200"/>
      <c r="W75" s="60"/>
      <c r="Y75" s="6" t="s">
        <v>227</v>
      </c>
      <c r="AD75" s="60"/>
      <c r="AE75" s="60"/>
    </row>
    <row r="76" spans="1:31" ht="14" x14ac:dyDescent="0.2">
      <c r="C76" s="369" t="str">
        <f>S35</f>
        <v>■</v>
      </c>
      <c r="D76" s="200" t="s">
        <v>205</v>
      </c>
      <c r="E76" s="200"/>
      <c r="F76" s="200"/>
      <c r="G76" s="200"/>
      <c r="H76" s="200"/>
      <c r="I76" s="200"/>
      <c r="J76" s="200"/>
      <c r="K76" s="200"/>
      <c r="L76" s="200"/>
      <c r="M76" s="200"/>
      <c r="N76" s="200"/>
      <c r="O76" s="200"/>
      <c r="P76" s="200"/>
      <c r="Q76" s="200"/>
      <c r="R76" s="200"/>
      <c r="S76" s="200"/>
      <c r="T76" s="200"/>
      <c r="U76" s="200"/>
      <c r="V76" s="200"/>
      <c r="W76" s="201" t="s">
        <v>67</v>
      </c>
      <c r="X76" s="201"/>
      <c r="Y76" s="224" t="str">
        <f>IF(C76="■","購入金額","")</f>
        <v>購入金額</v>
      </c>
      <c r="Z76" s="224"/>
      <c r="AA76" s="224"/>
      <c r="AB76" s="224"/>
      <c r="AC76" s="224"/>
      <c r="AD76" s="54" t="s">
        <v>228</v>
      </c>
      <c r="AE76" s="53"/>
    </row>
    <row r="77" spans="1:31" ht="5.15" customHeight="1" x14ac:dyDescent="0.2"/>
    <row r="78" spans="1:31" x14ac:dyDescent="0.2">
      <c r="A78" s="200" t="s">
        <v>147</v>
      </c>
      <c r="B78" s="200"/>
      <c r="C78" s="200"/>
      <c r="D78" s="200"/>
      <c r="E78" s="200"/>
      <c r="F78" s="200"/>
      <c r="G78" s="200"/>
      <c r="H78" s="200"/>
      <c r="I78" s="200"/>
      <c r="J78" s="200"/>
      <c r="K78" s="200"/>
      <c r="L78" s="200"/>
      <c r="M78" s="200"/>
      <c r="N78" s="200"/>
      <c r="O78" s="200"/>
      <c r="P78" s="200"/>
      <c r="Q78" s="200"/>
      <c r="R78" s="200"/>
      <c r="S78" s="200"/>
      <c r="T78" s="200"/>
      <c r="U78" s="200"/>
      <c r="V78" s="200"/>
    </row>
    <row r="79" spans="1:31" ht="14" x14ac:dyDescent="0.2">
      <c r="B79" s="6" t="s">
        <v>156</v>
      </c>
      <c r="C79" s="200" t="s">
        <v>234</v>
      </c>
      <c r="D79" s="200"/>
      <c r="E79" s="200"/>
      <c r="F79" s="200"/>
      <c r="G79" s="200"/>
      <c r="H79" s="200"/>
      <c r="I79" s="200"/>
      <c r="J79" s="200"/>
      <c r="K79" s="201" t="s">
        <v>194</v>
      </c>
      <c r="L79" s="201"/>
      <c r="M79" s="201"/>
      <c r="N79" s="370">
        <v>20</v>
      </c>
      <c r="O79" s="265" t="s">
        <v>112</v>
      </c>
      <c r="P79" s="265"/>
      <c r="Y79" s="6" t="s">
        <v>227</v>
      </c>
    </row>
    <row r="80" spans="1:31" ht="14" x14ac:dyDescent="0.2">
      <c r="C80" s="200" t="s">
        <v>235</v>
      </c>
      <c r="D80" s="200"/>
      <c r="E80" s="200"/>
      <c r="F80" s="200"/>
      <c r="G80" s="200"/>
      <c r="H80" s="200"/>
      <c r="I80" s="200"/>
      <c r="J80" s="200"/>
      <c r="K80" s="200"/>
      <c r="L80" s="200"/>
      <c r="M80" s="200"/>
      <c r="N80" s="200"/>
      <c r="O80" s="200"/>
      <c r="P80" s="200"/>
      <c r="Q80" s="200"/>
      <c r="R80" s="200"/>
      <c r="S80" s="200"/>
      <c r="T80" s="200"/>
      <c r="U80" s="200"/>
      <c r="V80" s="200"/>
      <c r="W80" s="201" t="s">
        <v>67</v>
      </c>
      <c r="X80" s="201"/>
      <c r="Y80" s="271">
        <v>10000</v>
      </c>
      <c r="Z80" s="271"/>
      <c r="AA80" s="271"/>
      <c r="AB80" s="271"/>
      <c r="AC80" s="271"/>
      <c r="AD80" s="54" t="s">
        <v>228</v>
      </c>
      <c r="AE80" s="53"/>
    </row>
    <row r="81" spans="3:31" ht="14" x14ac:dyDescent="0.2">
      <c r="C81" s="200" t="s">
        <v>242</v>
      </c>
      <c r="D81" s="200"/>
      <c r="E81" s="200"/>
      <c r="F81" s="200"/>
      <c r="G81" s="200"/>
      <c r="H81" s="200"/>
      <c r="I81" s="200"/>
      <c r="J81" s="200"/>
      <c r="K81" s="200"/>
      <c r="L81" s="366">
        <v>8000</v>
      </c>
      <c r="M81" s="366"/>
      <c r="N81" s="366"/>
      <c r="O81" s="6" t="s">
        <v>228</v>
      </c>
      <c r="P81" s="6" t="s">
        <v>230</v>
      </c>
      <c r="Q81" s="371">
        <f>N79</f>
        <v>20</v>
      </c>
      <c r="R81" s="371"/>
      <c r="S81" s="371"/>
      <c r="T81" s="371"/>
      <c r="U81" s="6" t="s">
        <v>231</v>
      </c>
      <c r="W81" s="201" t="s">
        <v>67</v>
      </c>
      <c r="X81" s="201"/>
      <c r="Y81" s="372">
        <f>IF(N79="","",L81*N79)</f>
        <v>160000</v>
      </c>
      <c r="Z81" s="372"/>
      <c r="AA81" s="372"/>
      <c r="AB81" s="372"/>
      <c r="AC81" s="372"/>
      <c r="AD81" s="54" t="s">
        <v>228</v>
      </c>
      <c r="AE81" s="53"/>
    </row>
    <row r="82" spans="3:31" ht="14" x14ac:dyDescent="0.2">
      <c r="C82" s="200" t="s">
        <v>229</v>
      </c>
      <c r="D82" s="200"/>
      <c r="E82" s="200"/>
      <c r="F82" s="200"/>
      <c r="G82" s="200"/>
      <c r="H82" s="200"/>
      <c r="I82" s="200"/>
      <c r="J82" s="200"/>
      <c r="K82" s="200"/>
      <c r="L82" s="373">
        <f>Y80</f>
        <v>10000</v>
      </c>
      <c r="M82" s="373"/>
      <c r="N82" s="373"/>
      <c r="O82" s="6" t="s">
        <v>1</v>
      </c>
      <c r="P82" s="6" t="s">
        <v>152</v>
      </c>
      <c r="Q82" s="374">
        <f>Y81</f>
        <v>160000</v>
      </c>
      <c r="R82" s="374"/>
      <c r="S82" s="374"/>
      <c r="T82" s="374"/>
      <c r="U82" s="6" t="s">
        <v>1</v>
      </c>
      <c r="W82" s="201" t="s">
        <v>67</v>
      </c>
      <c r="X82" s="201"/>
      <c r="Y82" s="269">
        <f>IF(N79="","",Y80+Y81)</f>
        <v>170000</v>
      </c>
      <c r="Z82" s="269"/>
      <c r="AA82" s="269"/>
      <c r="AB82" s="269"/>
      <c r="AC82" s="269"/>
      <c r="AD82" s="54" t="s">
        <v>228</v>
      </c>
      <c r="AE82" s="53"/>
    </row>
  </sheetData>
  <customSheetViews>
    <customSheetView guid="{55E56F26-4B40-4110-8016-275979CB7E24}" fitToPage="1" hiddenColumns="1">
      <pane xSplit="7" ySplit="7" topLeftCell="H8" activePane="bottomRight" state="frozen"/>
      <selection pane="bottomRight" activeCell="AK15" sqref="AK15"/>
      <pageMargins left="0.7" right="0.7" top="0.75" bottom="0.75" header="0.3" footer="0.3"/>
      <pageSetup paperSize="9" scale="89" fitToHeight="0" orientation="portrait" r:id="rId1"/>
    </customSheetView>
  </customSheetViews>
  <mergeCells count="219">
    <mergeCell ref="Y82:AC82"/>
    <mergeCell ref="H64:J64"/>
    <mergeCell ref="H63:J63"/>
    <mergeCell ref="Y63:AC63"/>
    <mergeCell ref="Y64:AC64"/>
    <mergeCell ref="Y73:AC73"/>
    <mergeCell ref="Q81:T81"/>
    <mergeCell ref="M59:O59"/>
    <mergeCell ref="M64:O64"/>
    <mergeCell ref="Y81:AC81"/>
    <mergeCell ref="K79:M79"/>
    <mergeCell ref="O79:P79"/>
    <mergeCell ref="W70:X70"/>
    <mergeCell ref="W73:X73"/>
    <mergeCell ref="W76:X76"/>
    <mergeCell ref="W80:X80"/>
    <mergeCell ref="Y76:AC76"/>
    <mergeCell ref="Y80:AC80"/>
    <mergeCell ref="Y67:AC67"/>
    <mergeCell ref="Y70:AC70"/>
    <mergeCell ref="W63:X63"/>
    <mergeCell ref="W64:X64"/>
    <mergeCell ref="W67:X67"/>
    <mergeCell ref="W81:X81"/>
    <mergeCell ref="W82:X82"/>
    <mergeCell ref="Y34:AC34"/>
    <mergeCell ref="W36:X36"/>
    <mergeCell ref="Y36:AC36"/>
    <mergeCell ref="Y57:AC57"/>
    <mergeCell ref="Y58:AC58"/>
    <mergeCell ref="Y59:AC59"/>
    <mergeCell ref="Y62:AC62"/>
    <mergeCell ref="T35:AB35"/>
    <mergeCell ref="Y39:AC39"/>
    <mergeCell ref="Y40:AC40"/>
    <mergeCell ref="Y43:AC43"/>
    <mergeCell ref="Y46:AC46"/>
    <mergeCell ref="Y52:AC52"/>
    <mergeCell ref="Y53:AC53"/>
    <mergeCell ref="Y49:AC49"/>
    <mergeCell ref="Y45:AC45"/>
    <mergeCell ref="Q82:T82"/>
    <mergeCell ref="Y54:AC54"/>
    <mergeCell ref="C35:Q35"/>
    <mergeCell ref="W53:X53"/>
    <mergeCell ref="W54:X54"/>
    <mergeCell ref="W57:X57"/>
    <mergeCell ref="W58:X58"/>
    <mergeCell ref="W59:X59"/>
    <mergeCell ref="W62:X62"/>
    <mergeCell ref="H59:J59"/>
    <mergeCell ref="C49:E49"/>
    <mergeCell ref="K36:M36"/>
    <mergeCell ref="H36:I36"/>
    <mergeCell ref="W40:X40"/>
    <mergeCell ref="I57:K57"/>
    <mergeCell ref="M57:O57"/>
    <mergeCell ref="H53:J53"/>
    <mergeCell ref="F49:H49"/>
    <mergeCell ref="W46:X46"/>
    <mergeCell ref="M53:O53"/>
    <mergeCell ref="W39:X39"/>
    <mergeCell ref="M52:O52"/>
    <mergeCell ref="I52:K52"/>
    <mergeCell ref="W52:X52"/>
    <mergeCell ref="W43:X43"/>
    <mergeCell ref="C46:V46"/>
    <mergeCell ref="C48:X48"/>
    <mergeCell ref="I49:V49"/>
    <mergeCell ref="C51:V51"/>
    <mergeCell ref="C52:G52"/>
    <mergeCell ref="C53:G53"/>
    <mergeCell ref="A11:X11"/>
    <mergeCell ref="Y10:AF10"/>
    <mergeCell ref="Y11:AF11"/>
    <mergeCell ref="A10:G10"/>
    <mergeCell ref="A9:G9"/>
    <mergeCell ref="A5:G5"/>
    <mergeCell ref="H5:N5"/>
    <mergeCell ref="A6:G6"/>
    <mergeCell ref="O5:V5"/>
    <mergeCell ref="H7:I7"/>
    <mergeCell ref="Y9:AF9"/>
    <mergeCell ref="H9:X9"/>
    <mergeCell ref="Z7:AC7"/>
    <mergeCell ref="L10:O10"/>
    <mergeCell ref="P10:X10"/>
    <mergeCell ref="H10:K10"/>
    <mergeCell ref="K7:M7"/>
    <mergeCell ref="N7:P7"/>
    <mergeCell ref="Q7:U7"/>
    <mergeCell ref="V7:Y7"/>
    <mergeCell ref="AD7:AE7"/>
    <mergeCell ref="K1:N1"/>
    <mergeCell ref="K2:N3"/>
    <mergeCell ref="A7:G7"/>
    <mergeCell ref="AC4:AF4"/>
    <mergeCell ref="Y4:AB4"/>
    <mergeCell ref="Q4:S4"/>
    <mergeCell ref="U4:X4"/>
    <mergeCell ref="A4:O4"/>
    <mergeCell ref="O1:AF1"/>
    <mergeCell ref="P2:R2"/>
    <mergeCell ref="T2:W2"/>
    <mergeCell ref="Y2:AF2"/>
    <mergeCell ref="P3:R3"/>
    <mergeCell ref="T3:W3"/>
    <mergeCell ref="Y3:AF3"/>
    <mergeCell ref="W5:AF5"/>
    <mergeCell ref="H6:AF6"/>
    <mergeCell ref="A33:V33"/>
    <mergeCell ref="V17:X17"/>
    <mergeCell ref="A19:G19"/>
    <mergeCell ref="H19:X19"/>
    <mergeCell ref="I21:K21"/>
    <mergeCell ref="L21:X21"/>
    <mergeCell ref="A20:G21"/>
    <mergeCell ref="A27:G27"/>
    <mergeCell ref="A22:G22"/>
    <mergeCell ref="H22:J22"/>
    <mergeCell ref="K22:U22"/>
    <mergeCell ref="V22:X22"/>
    <mergeCell ref="H25:P25"/>
    <mergeCell ref="M26:P26"/>
    <mergeCell ref="U25:W25"/>
    <mergeCell ref="Q25:S25"/>
    <mergeCell ref="Y30:AF30"/>
    <mergeCell ref="Y31:AF31"/>
    <mergeCell ref="Q27:S27"/>
    <mergeCell ref="Y13:AF13"/>
    <mergeCell ref="Y14:AF14"/>
    <mergeCell ref="Y29:AF29"/>
    <mergeCell ref="A30:X30"/>
    <mergeCell ref="Y16:AF16"/>
    <mergeCell ref="Y15:AF15"/>
    <mergeCell ref="Y17:AF17"/>
    <mergeCell ref="Y18:AF18"/>
    <mergeCell ref="Y22:AF22"/>
    <mergeCell ref="Y20:AF21"/>
    <mergeCell ref="Y27:AF27"/>
    <mergeCell ref="Y19:AF19"/>
    <mergeCell ref="A26:G26"/>
    <mergeCell ref="M27:P27"/>
    <mergeCell ref="I27:L27"/>
    <mergeCell ref="Y25:AF25"/>
    <mergeCell ref="A13:G13"/>
    <mergeCell ref="A14:G14"/>
    <mergeCell ref="U27:W27"/>
    <mergeCell ref="Y12:AF12"/>
    <mergeCell ref="H12:X12"/>
    <mergeCell ref="Y28:AF28"/>
    <mergeCell ref="A17:U17"/>
    <mergeCell ref="H20:X20"/>
    <mergeCell ref="Y26:AF26"/>
    <mergeCell ref="A31:U31"/>
    <mergeCell ref="H28:X28"/>
    <mergeCell ref="A24:G24"/>
    <mergeCell ref="H24:X24"/>
    <mergeCell ref="Y24:AF24"/>
    <mergeCell ref="A25:G25"/>
    <mergeCell ref="V31:X31"/>
    <mergeCell ref="Q26:S26"/>
    <mergeCell ref="U26:W26"/>
    <mergeCell ref="A12:G12"/>
    <mergeCell ref="A16:X16"/>
    <mergeCell ref="A15:X15"/>
    <mergeCell ref="H13:O13"/>
    <mergeCell ref="Q13:X13"/>
    <mergeCell ref="H14:X14"/>
    <mergeCell ref="A29:X29"/>
    <mergeCell ref="I26:L26"/>
    <mergeCell ref="A28:G28"/>
    <mergeCell ref="C34:V34"/>
    <mergeCell ref="C36:G36"/>
    <mergeCell ref="N36:V36"/>
    <mergeCell ref="A38:V38"/>
    <mergeCell ref="C39:V39"/>
    <mergeCell ref="C40:V40"/>
    <mergeCell ref="A42:V42"/>
    <mergeCell ref="C43:V43"/>
    <mergeCell ref="C45:X45"/>
    <mergeCell ref="W34:X34"/>
    <mergeCell ref="C54:G54"/>
    <mergeCell ref="P52:V52"/>
    <mergeCell ref="P53:V53"/>
    <mergeCell ref="P54:V54"/>
    <mergeCell ref="M54:O54"/>
    <mergeCell ref="H54:J54"/>
    <mergeCell ref="W49:X49"/>
    <mergeCell ref="C56:V56"/>
    <mergeCell ref="C57:G57"/>
    <mergeCell ref="C58:G58"/>
    <mergeCell ref="C59:G59"/>
    <mergeCell ref="P57:V57"/>
    <mergeCell ref="P58:V58"/>
    <mergeCell ref="P59:V59"/>
    <mergeCell ref="C61:V61"/>
    <mergeCell ref="C62:V62"/>
    <mergeCell ref="H58:J58"/>
    <mergeCell ref="M58:O58"/>
    <mergeCell ref="C73:V73"/>
    <mergeCell ref="C75:V75"/>
    <mergeCell ref="D76:V76"/>
    <mergeCell ref="A78:V78"/>
    <mergeCell ref="C79:J79"/>
    <mergeCell ref="C80:V80"/>
    <mergeCell ref="C81:K81"/>
    <mergeCell ref="C82:K82"/>
    <mergeCell ref="C63:G63"/>
    <mergeCell ref="C64:G64"/>
    <mergeCell ref="K63:V63"/>
    <mergeCell ref="P64:V64"/>
    <mergeCell ref="C66:V66"/>
    <mergeCell ref="C67:V67"/>
    <mergeCell ref="C69:V69"/>
    <mergeCell ref="C70:V70"/>
    <mergeCell ref="C72:V72"/>
    <mergeCell ref="L82:N82"/>
    <mergeCell ref="L81:N81"/>
  </mergeCells>
  <phoneticPr fontId="2"/>
  <dataValidations count="2">
    <dataValidation type="list" allowBlank="1" showInputMessage="1" showErrorMessage="1" sqref="H26:H27" xr:uid="{00000000-0002-0000-0100-000000000000}">
      <formula1>$AK$26:$AK$27</formula1>
    </dataValidation>
    <dataValidation type="list" allowBlank="1" showInputMessage="1" showErrorMessage="1" sqref="S35 T4 S2:S3 P4 O2:O3 X2:X3" xr:uid="{00000000-0002-0000-0100-000001000000}">
      <formula1>$AK$3:$AK$4</formula1>
    </dataValidation>
  </dataValidations>
  <pageMargins left="0.62992125984251968" right="0.23622047244094491" top="0.55118110236220474" bottom="0.55118110236220474" header="0.31496062992125984" footer="0.31496062992125984"/>
  <pageSetup paperSize="9" scale="74" orientation="portrait" cellComments="asDisplayed"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H59"/>
  <sheetViews>
    <sheetView topLeftCell="A31" zoomScale="90" zoomScaleNormal="90" workbookViewId="0">
      <selection activeCell="H6" sqref="H6:AH6"/>
    </sheetView>
  </sheetViews>
  <sheetFormatPr defaultColWidth="8.81640625" defaultRowHeight="13" x14ac:dyDescent="0.2"/>
  <cols>
    <col min="1" max="34" width="3.6328125" style="6" customWidth="1"/>
    <col min="35" max="16384" width="8.81640625" style="6"/>
  </cols>
  <sheetData>
    <row r="1" spans="1:34" x14ac:dyDescent="0.2">
      <c r="A1" s="20" t="s">
        <v>248</v>
      </c>
      <c r="F1" s="7"/>
      <c r="G1" s="7"/>
      <c r="P1" s="209" t="s">
        <v>22</v>
      </c>
      <c r="Q1" s="112"/>
      <c r="R1" s="210"/>
      <c r="S1" s="209" t="str">
        <f>IF(YC書式512_医療機器・経費内訳書!O1="","",YC書式512_医療機器・経費内訳書!O1)</f>
        <v/>
      </c>
      <c r="T1" s="112"/>
      <c r="U1" s="112"/>
      <c r="V1" s="112"/>
      <c r="W1" s="112"/>
      <c r="X1" s="112"/>
      <c r="Y1" s="112"/>
      <c r="Z1" s="112"/>
      <c r="AA1" s="112"/>
      <c r="AB1" s="112"/>
      <c r="AC1" s="112"/>
      <c r="AD1" s="112"/>
      <c r="AE1" s="112"/>
      <c r="AF1" s="112"/>
      <c r="AG1" s="112"/>
      <c r="AH1" s="210"/>
    </row>
    <row r="2" spans="1:34" ht="12.9" customHeight="1" x14ac:dyDescent="0.2">
      <c r="A2" s="42"/>
      <c r="F2" s="7"/>
      <c r="G2" s="7"/>
      <c r="P2" s="231" t="s">
        <v>39</v>
      </c>
      <c r="Q2" s="232"/>
      <c r="R2" s="233"/>
      <c r="S2" s="66" t="str">
        <f>YC書式512_医療機器・経費内訳書!O2</f>
        <v>■</v>
      </c>
      <c r="T2" s="332" t="str">
        <f>YC書式512_医療機器・経費内訳書!P2</f>
        <v>治験</v>
      </c>
      <c r="U2" s="332"/>
      <c r="V2" s="332"/>
      <c r="W2" s="67" t="str">
        <f>YC書式512_医療機器・経費内訳書!S2</f>
        <v>□</v>
      </c>
      <c r="X2" s="332" t="str">
        <f>YC書式512_医療機器・経費内訳書!T2</f>
        <v>拡大治験</v>
      </c>
      <c r="Y2" s="332"/>
      <c r="Z2" s="332"/>
      <c r="AA2" s="332"/>
      <c r="AB2" s="67" t="str">
        <f>YC書式512_医療機器・経費内訳書!X2</f>
        <v>□</v>
      </c>
      <c r="AC2" s="332" t="str">
        <f>YC書式512_医療機器・経費内訳書!Y2</f>
        <v>製造販売後臨床試験</v>
      </c>
      <c r="AD2" s="332"/>
      <c r="AE2" s="332"/>
      <c r="AF2" s="332"/>
      <c r="AG2" s="332"/>
      <c r="AH2" s="333"/>
    </row>
    <row r="3" spans="1:34" ht="12.9" customHeight="1" x14ac:dyDescent="0.2">
      <c r="A3" s="42"/>
      <c r="F3" s="7"/>
      <c r="G3" s="7"/>
      <c r="P3" s="234"/>
      <c r="Q3" s="235"/>
      <c r="R3" s="236"/>
      <c r="S3" s="66" t="str">
        <f>YC書式512_医療機器・経費内訳書!O3</f>
        <v>□</v>
      </c>
      <c r="T3" s="332" t="str">
        <f>YC書式512_医療機器・経費内訳書!P3</f>
        <v>医薬品　</v>
      </c>
      <c r="U3" s="332"/>
      <c r="V3" s="332"/>
      <c r="W3" s="67" t="str">
        <f>YC書式512_医療機器・経費内訳書!S3</f>
        <v>■</v>
      </c>
      <c r="X3" s="334" t="str">
        <f>YC書式512_医療機器・経費内訳書!T3</f>
        <v>医療機器</v>
      </c>
      <c r="Y3" s="334"/>
      <c r="Z3" s="334"/>
      <c r="AA3" s="334"/>
      <c r="AB3" s="67" t="str">
        <f>YC書式512_医療機器・経費内訳書!X3</f>
        <v>□</v>
      </c>
      <c r="AC3" s="332" t="str">
        <f>YC書式512_医療機器・経費内訳書!Y3</f>
        <v>再生医療等製品</v>
      </c>
      <c r="AD3" s="332"/>
      <c r="AE3" s="332"/>
      <c r="AF3" s="332"/>
      <c r="AG3" s="332"/>
      <c r="AH3" s="333"/>
    </row>
    <row r="4" spans="1:34" x14ac:dyDescent="0.2">
      <c r="A4" s="42"/>
      <c r="F4" s="7"/>
      <c r="G4" s="7"/>
      <c r="U4" s="68" t="str">
        <f>YC書式512_医療機器・経費内訳書!P4</f>
        <v>■</v>
      </c>
      <c r="V4" s="273" t="s">
        <v>110</v>
      </c>
      <c r="W4" s="273"/>
      <c r="X4" s="273"/>
      <c r="Y4" s="68" t="str">
        <f>YC書式512_医療機器・経費内訳書!T4</f>
        <v>□</v>
      </c>
      <c r="Z4" s="273" t="s">
        <v>111</v>
      </c>
      <c r="AA4" s="273"/>
      <c r="AB4" s="273"/>
      <c r="AC4" s="273"/>
      <c r="AD4" s="275" t="s">
        <v>168</v>
      </c>
      <c r="AE4" s="275"/>
      <c r="AF4" s="274" t="str">
        <f>YC書式512_医療機器・経費内訳書!AC4</f>
        <v>202●/●/●</v>
      </c>
      <c r="AG4" s="275"/>
      <c r="AH4" s="275"/>
    </row>
    <row r="5" spans="1:34" s="9" customFormat="1" ht="25.5" customHeight="1" x14ac:dyDescent="0.2">
      <c r="A5" s="105" t="s">
        <v>251</v>
      </c>
      <c r="B5" s="105"/>
      <c r="C5" s="105"/>
      <c r="D5" s="105"/>
      <c r="E5" s="105"/>
      <c r="F5" s="105"/>
      <c r="G5" s="105"/>
      <c r="H5" s="158" t="str">
        <f>IF(YC書式512_医療機器・経費内訳書!H5="","",YC書式512_医療機器・経費内訳書!H5)</f>
        <v/>
      </c>
      <c r="I5" s="158"/>
      <c r="J5" s="158"/>
      <c r="K5" s="158"/>
      <c r="L5" s="158"/>
      <c r="M5" s="158"/>
      <c r="N5" s="158"/>
      <c r="O5" s="158"/>
      <c r="P5" s="158"/>
      <c r="Q5" s="158"/>
      <c r="R5" s="256" t="s">
        <v>23</v>
      </c>
      <c r="S5" s="256"/>
      <c r="T5" s="256"/>
      <c r="U5" s="256"/>
      <c r="V5" s="256"/>
      <c r="W5" s="256"/>
      <c r="X5" s="256"/>
      <c r="Y5" s="331" t="str">
        <f>IF(YC書式512_医療機器・経費内訳書!W5="","",YC書式512_医療機器・経費内訳書!W5)</f>
        <v/>
      </c>
      <c r="Z5" s="331"/>
      <c r="AA5" s="331"/>
      <c r="AB5" s="331"/>
      <c r="AC5" s="331"/>
      <c r="AD5" s="331"/>
      <c r="AE5" s="331"/>
      <c r="AF5" s="331"/>
      <c r="AG5" s="331"/>
      <c r="AH5" s="331"/>
    </row>
    <row r="6" spans="1:34" s="9" customFormat="1" ht="34.5" customHeight="1" x14ac:dyDescent="0.2">
      <c r="A6" s="105" t="s">
        <v>0</v>
      </c>
      <c r="B6" s="105"/>
      <c r="C6" s="105"/>
      <c r="D6" s="105"/>
      <c r="E6" s="105"/>
      <c r="F6" s="105"/>
      <c r="G6" s="105"/>
      <c r="H6" s="375" t="str">
        <f>IF(YC書式512_医療機器・経費内訳書!H6="","",YC書式512_医療機器・経費内訳書!H6)</f>
        <v>テスト</v>
      </c>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row>
    <row r="7" spans="1:34" x14ac:dyDescent="0.2">
      <c r="A7" s="42"/>
      <c r="F7" s="7"/>
      <c r="G7" s="7"/>
    </row>
    <row r="8" spans="1:34" ht="19.399999999999999" customHeight="1" x14ac:dyDescent="0.2">
      <c r="A8" s="277" t="s">
        <v>195</v>
      </c>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row>
    <row r="9" spans="1:34" x14ac:dyDescent="0.2">
      <c r="A9" s="25"/>
      <c r="B9" s="24"/>
      <c r="C9" s="24"/>
      <c r="D9" s="24"/>
      <c r="E9" s="24"/>
      <c r="F9" s="24"/>
      <c r="G9" s="24"/>
      <c r="H9" s="24"/>
      <c r="I9" s="24"/>
      <c r="J9" s="24"/>
      <c r="K9" s="24"/>
      <c r="L9" s="24"/>
      <c r="M9" s="24"/>
      <c r="N9" s="24"/>
      <c r="O9" s="24"/>
      <c r="P9" s="24"/>
      <c r="Q9" s="69"/>
      <c r="R9" s="25"/>
      <c r="S9" s="25"/>
      <c r="T9" s="25"/>
      <c r="U9" s="69"/>
      <c r="V9" s="25"/>
      <c r="W9" s="25"/>
      <c r="X9" s="25"/>
      <c r="Y9" s="70"/>
      <c r="Z9" s="70"/>
      <c r="AA9" s="70"/>
      <c r="AB9" s="70"/>
      <c r="AC9" s="70"/>
      <c r="AD9" s="70"/>
    </row>
    <row r="10" spans="1:34" ht="39" customHeight="1" x14ac:dyDescent="0.2">
      <c r="A10" s="208" t="s">
        <v>122</v>
      </c>
      <c r="B10" s="208"/>
      <c r="C10" s="208"/>
      <c r="D10" s="208"/>
      <c r="E10" s="208"/>
      <c r="F10" s="208"/>
      <c r="G10" s="208" t="s">
        <v>125</v>
      </c>
      <c r="H10" s="208"/>
      <c r="I10" s="208"/>
      <c r="J10" s="208"/>
      <c r="K10" s="276" t="s">
        <v>129</v>
      </c>
      <c r="L10" s="276"/>
      <c r="M10" s="276"/>
      <c r="N10" s="276"/>
      <c r="O10" s="276"/>
      <c r="P10" s="208" t="s">
        <v>124</v>
      </c>
      <c r="Q10" s="208"/>
      <c r="R10" s="208"/>
      <c r="S10" s="208"/>
      <c r="T10" s="208"/>
      <c r="U10" s="208" t="s">
        <v>131</v>
      </c>
      <c r="V10" s="208"/>
      <c r="W10" s="208"/>
      <c r="X10" s="276" t="s">
        <v>132</v>
      </c>
      <c r="Y10" s="276"/>
      <c r="Z10" s="276"/>
      <c r="AA10" s="276"/>
      <c r="AB10" s="208" t="s">
        <v>123</v>
      </c>
      <c r="AC10" s="208"/>
      <c r="AD10" s="208"/>
      <c r="AE10" s="276" t="s">
        <v>133</v>
      </c>
      <c r="AF10" s="208"/>
      <c r="AG10" s="208"/>
      <c r="AH10" s="208"/>
    </row>
    <row r="11" spans="1:34" x14ac:dyDescent="0.2">
      <c r="A11" s="283" t="s">
        <v>136</v>
      </c>
      <c r="B11" s="284"/>
      <c r="C11" s="284"/>
      <c r="D11" s="284"/>
      <c r="E11" s="284"/>
      <c r="F11" s="285"/>
      <c r="G11" s="71"/>
      <c r="H11" s="281" t="s">
        <v>126</v>
      </c>
      <c r="I11" s="281"/>
      <c r="J11" s="282"/>
      <c r="K11" s="283"/>
      <c r="L11" s="284"/>
      <c r="M11" s="284"/>
      <c r="N11" s="284"/>
      <c r="O11" s="285"/>
      <c r="P11" s="283"/>
      <c r="Q11" s="284"/>
      <c r="R11" s="284"/>
      <c r="S11" s="284"/>
      <c r="T11" s="285"/>
      <c r="U11" s="283"/>
      <c r="V11" s="284"/>
      <c r="W11" s="285"/>
      <c r="X11" s="292"/>
      <c r="Y11" s="293"/>
      <c r="Z11" s="293"/>
      <c r="AA11" s="294"/>
      <c r="AB11" s="305">
        <v>1</v>
      </c>
      <c r="AC11" s="306"/>
      <c r="AD11" s="307"/>
      <c r="AE11" s="314" t="str">
        <f>IF(OR(X11="",AB11=""),"",X11*AB11)</f>
        <v/>
      </c>
      <c r="AF11" s="315"/>
      <c r="AG11" s="315"/>
      <c r="AH11" s="316"/>
    </row>
    <row r="12" spans="1:34" x14ac:dyDescent="0.2">
      <c r="A12" s="286"/>
      <c r="B12" s="287"/>
      <c r="C12" s="287"/>
      <c r="D12" s="287"/>
      <c r="E12" s="287"/>
      <c r="F12" s="288"/>
      <c r="G12" s="72"/>
      <c r="H12" s="301" t="s">
        <v>127</v>
      </c>
      <c r="I12" s="301"/>
      <c r="J12" s="302"/>
      <c r="K12" s="286"/>
      <c r="L12" s="287"/>
      <c r="M12" s="287"/>
      <c r="N12" s="287"/>
      <c r="O12" s="288"/>
      <c r="P12" s="286"/>
      <c r="Q12" s="287"/>
      <c r="R12" s="287"/>
      <c r="S12" s="287"/>
      <c r="T12" s="288"/>
      <c r="U12" s="286"/>
      <c r="V12" s="287"/>
      <c r="W12" s="288"/>
      <c r="X12" s="295"/>
      <c r="Y12" s="296"/>
      <c r="Z12" s="296"/>
      <c r="AA12" s="297"/>
      <c r="AB12" s="308"/>
      <c r="AC12" s="309"/>
      <c r="AD12" s="310"/>
      <c r="AE12" s="317"/>
      <c r="AF12" s="318"/>
      <c r="AG12" s="318"/>
      <c r="AH12" s="319"/>
    </row>
    <row r="13" spans="1:34" x14ac:dyDescent="0.2">
      <c r="A13" s="286"/>
      <c r="B13" s="287"/>
      <c r="C13" s="287"/>
      <c r="D13" s="287"/>
      <c r="E13" s="287"/>
      <c r="F13" s="288"/>
      <c r="G13" s="72"/>
      <c r="H13" s="301" t="s">
        <v>128</v>
      </c>
      <c r="I13" s="301"/>
      <c r="J13" s="302"/>
      <c r="K13" s="286"/>
      <c r="L13" s="287"/>
      <c r="M13" s="287"/>
      <c r="N13" s="287"/>
      <c r="O13" s="288"/>
      <c r="P13" s="286"/>
      <c r="Q13" s="287"/>
      <c r="R13" s="287"/>
      <c r="S13" s="287"/>
      <c r="T13" s="288"/>
      <c r="U13" s="286"/>
      <c r="V13" s="287"/>
      <c r="W13" s="288"/>
      <c r="X13" s="295"/>
      <c r="Y13" s="296"/>
      <c r="Z13" s="296"/>
      <c r="AA13" s="297"/>
      <c r="AB13" s="308"/>
      <c r="AC13" s="309"/>
      <c r="AD13" s="310"/>
      <c r="AE13" s="317"/>
      <c r="AF13" s="318"/>
      <c r="AG13" s="318"/>
      <c r="AH13" s="319"/>
    </row>
    <row r="14" spans="1:34" x14ac:dyDescent="0.2">
      <c r="A14" s="289"/>
      <c r="B14" s="290"/>
      <c r="C14" s="290"/>
      <c r="D14" s="290"/>
      <c r="E14" s="290"/>
      <c r="F14" s="291"/>
      <c r="G14" s="73"/>
      <c r="H14" s="303" t="s">
        <v>130</v>
      </c>
      <c r="I14" s="303"/>
      <c r="J14" s="304"/>
      <c r="K14" s="289"/>
      <c r="L14" s="290"/>
      <c r="M14" s="290"/>
      <c r="N14" s="290"/>
      <c r="O14" s="291"/>
      <c r="P14" s="289"/>
      <c r="Q14" s="290"/>
      <c r="R14" s="290"/>
      <c r="S14" s="290"/>
      <c r="T14" s="291"/>
      <c r="U14" s="289"/>
      <c r="V14" s="290"/>
      <c r="W14" s="291"/>
      <c r="X14" s="298"/>
      <c r="Y14" s="299"/>
      <c r="Z14" s="299"/>
      <c r="AA14" s="300"/>
      <c r="AB14" s="311"/>
      <c r="AC14" s="312"/>
      <c r="AD14" s="313"/>
      <c r="AE14" s="320"/>
      <c r="AF14" s="321"/>
      <c r="AG14" s="321"/>
      <c r="AH14" s="322"/>
    </row>
    <row r="15" spans="1:34" x14ac:dyDescent="0.2">
      <c r="A15" s="280" t="s">
        <v>137</v>
      </c>
      <c r="B15" s="280"/>
      <c r="C15" s="280"/>
      <c r="D15" s="280"/>
      <c r="E15" s="280"/>
      <c r="F15" s="280"/>
      <c r="G15" s="71"/>
      <c r="H15" s="281" t="s">
        <v>126</v>
      </c>
      <c r="I15" s="281"/>
      <c r="J15" s="282"/>
      <c r="K15" s="280"/>
      <c r="L15" s="280"/>
      <c r="M15" s="280"/>
      <c r="N15" s="280"/>
      <c r="O15" s="280"/>
      <c r="P15" s="280"/>
      <c r="Q15" s="280"/>
      <c r="R15" s="280"/>
      <c r="S15" s="280"/>
      <c r="T15" s="280"/>
      <c r="U15" s="280"/>
      <c r="V15" s="280"/>
      <c r="W15" s="280"/>
      <c r="X15" s="323"/>
      <c r="Y15" s="323"/>
      <c r="Z15" s="323"/>
      <c r="AA15" s="323"/>
      <c r="AB15" s="305">
        <v>1</v>
      </c>
      <c r="AC15" s="306"/>
      <c r="AD15" s="307"/>
      <c r="AE15" s="314" t="str">
        <f>IF(OR(X15="",AB15=""),"",X15*AB15)</f>
        <v/>
      </c>
      <c r="AF15" s="315"/>
      <c r="AG15" s="315"/>
      <c r="AH15" s="316"/>
    </row>
    <row r="16" spans="1:34" x14ac:dyDescent="0.2">
      <c r="A16" s="280"/>
      <c r="B16" s="280"/>
      <c r="C16" s="280"/>
      <c r="D16" s="280"/>
      <c r="E16" s="280"/>
      <c r="F16" s="280"/>
      <c r="G16" s="72"/>
      <c r="H16" s="301" t="s">
        <v>127</v>
      </c>
      <c r="I16" s="301"/>
      <c r="J16" s="302"/>
      <c r="K16" s="280"/>
      <c r="L16" s="280"/>
      <c r="M16" s="280"/>
      <c r="N16" s="280"/>
      <c r="O16" s="280"/>
      <c r="P16" s="280"/>
      <c r="Q16" s="280"/>
      <c r="R16" s="280"/>
      <c r="S16" s="280"/>
      <c r="T16" s="280"/>
      <c r="U16" s="280"/>
      <c r="V16" s="280"/>
      <c r="W16" s="280"/>
      <c r="X16" s="323"/>
      <c r="Y16" s="323"/>
      <c r="Z16" s="323"/>
      <c r="AA16" s="323"/>
      <c r="AB16" s="308"/>
      <c r="AC16" s="309"/>
      <c r="AD16" s="310"/>
      <c r="AE16" s="317"/>
      <c r="AF16" s="318"/>
      <c r="AG16" s="318"/>
      <c r="AH16" s="319"/>
    </row>
    <row r="17" spans="1:34" x14ac:dyDescent="0.2">
      <c r="A17" s="280"/>
      <c r="B17" s="280"/>
      <c r="C17" s="280"/>
      <c r="D17" s="280"/>
      <c r="E17" s="280"/>
      <c r="F17" s="280"/>
      <c r="G17" s="72"/>
      <c r="H17" s="301" t="s">
        <v>128</v>
      </c>
      <c r="I17" s="301"/>
      <c r="J17" s="302"/>
      <c r="K17" s="280"/>
      <c r="L17" s="280"/>
      <c r="M17" s="280"/>
      <c r="N17" s="280"/>
      <c r="O17" s="280"/>
      <c r="P17" s="280"/>
      <c r="Q17" s="280"/>
      <c r="R17" s="280"/>
      <c r="S17" s="280"/>
      <c r="T17" s="280"/>
      <c r="U17" s="280"/>
      <c r="V17" s="280"/>
      <c r="W17" s="280"/>
      <c r="X17" s="323"/>
      <c r="Y17" s="323"/>
      <c r="Z17" s="323"/>
      <c r="AA17" s="323"/>
      <c r="AB17" s="308"/>
      <c r="AC17" s="309"/>
      <c r="AD17" s="310"/>
      <c r="AE17" s="317"/>
      <c r="AF17" s="318"/>
      <c r="AG17" s="318"/>
      <c r="AH17" s="319"/>
    </row>
    <row r="18" spans="1:34" x14ac:dyDescent="0.2">
      <c r="A18" s="280"/>
      <c r="B18" s="280"/>
      <c r="C18" s="280"/>
      <c r="D18" s="280"/>
      <c r="E18" s="280"/>
      <c r="F18" s="280"/>
      <c r="G18" s="73"/>
      <c r="H18" s="303" t="s">
        <v>130</v>
      </c>
      <c r="I18" s="303"/>
      <c r="J18" s="304"/>
      <c r="K18" s="280"/>
      <c r="L18" s="280"/>
      <c r="M18" s="280"/>
      <c r="N18" s="280"/>
      <c r="O18" s="280"/>
      <c r="P18" s="280"/>
      <c r="Q18" s="280"/>
      <c r="R18" s="280"/>
      <c r="S18" s="280"/>
      <c r="T18" s="280"/>
      <c r="U18" s="280"/>
      <c r="V18" s="280"/>
      <c r="W18" s="280"/>
      <c r="X18" s="323"/>
      <c r="Y18" s="323"/>
      <c r="Z18" s="323"/>
      <c r="AA18" s="323"/>
      <c r="AB18" s="311"/>
      <c r="AC18" s="312"/>
      <c r="AD18" s="313"/>
      <c r="AE18" s="320"/>
      <c r="AF18" s="321"/>
      <c r="AG18" s="321"/>
      <c r="AH18" s="322"/>
    </row>
    <row r="19" spans="1:34" x14ac:dyDescent="0.2">
      <c r="A19" s="280" t="s">
        <v>138</v>
      </c>
      <c r="B19" s="280"/>
      <c r="C19" s="280"/>
      <c r="D19" s="280"/>
      <c r="E19" s="280"/>
      <c r="F19" s="280"/>
      <c r="G19" s="71"/>
      <c r="H19" s="281" t="s">
        <v>126</v>
      </c>
      <c r="I19" s="281"/>
      <c r="J19" s="282"/>
      <c r="K19" s="280"/>
      <c r="L19" s="280"/>
      <c r="M19" s="280"/>
      <c r="N19" s="280"/>
      <c r="O19" s="280"/>
      <c r="P19" s="280"/>
      <c r="Q19" s="280"/>
      <c r="R19" s="280"/>
      <c r="S19" s="280"/>
      <c r="T19" s="280"/>
      <c r="U19" s="280" t="s">
        <v>139</v>
      </c>
      <c r="V19" s="280"/>
      <c r="W19" s="280"/>
      <c r="X19" s="323"/>
      <c r="Y19" s="323"/>
      <c r="Z19" s="323"/>
      <c r="AA19" s="323"/>
      <c r="AB19" s="305">
        <v>1</v>
      </c>
      <c r="AC19" s="306"/>
      <c r="AD19" s="307"/>
      <c r="AE19" s="314" t="str">
        <f>IF(OR(X19="",AB19=""),"",X19*AB19)</f>
        <v/>
      </c>
      <c r="AF19" s="315"/>
      <c r="AG19" s="315"/>
      <c r="AH19" s="316"/>
    </row>
    <row r="20" spans="1:34" x14ac:dyDescent="0.2">
      <c r="A20" s="280"/>
      <c r="B20" s="280"/>
      <c r="C20" s="280"/>
      <c r="D20" s="280"/>
      <c r="E20" s="280"/>
      <c r="F20" s="280"/>
      <c r="G20" s="72"/>
      <c r="H20" s="301" t="s">
        <v>127</v>
      </c>
      <c r="I20" s="301"/>
      <c r="J20" s="302"/>
      <c r="K20" s="280"/>
      <c r="L20" s="280"/>
      <c r="M20" s="280"/>
      <c r="N20" s="280"/>
      <c r="O20" s="280"/>
      <c r="P20" s="280"/>
      <c r="Q20" s="280"/>
      <c r="R20" s="280"/>
      <c r="S20" s="280"/>
      <c r="T20" s="280"/>
      <c r="U20" s="280"/>
      <c r="V20" s="280"/>
      <c r="W20" s="280"/>
      <c r="X20" s="323"/>
      <c r="Y20" s="323"/>
      <c r="Z20" s="323"/>
      <c r="AA20" s="323"/>
      <c r="AB20" s="308"/>
      <c r="AC20" s="309"/>
      <c r="AD20" s="310"/>
      <c r="AE20" s="317"/>
      <c r="AF20" s="318"/>
      <c r="AG20" s="318"/>
      <c r="AH20" s="319"/>
    </row>
    <row r="21" spans="1:34" x14ac:dyDescent="0.2">
      <c r="A21" s="280"/>
      <c r="B21" s="280"/>
      <c r="C21" s="280"/>
      <c r="D21" s="280"/>
      <c r="E21" s="280"/>
      <c r="F21" s="280"/>
      <c r="G21" s="72"/>
      <c r="H21" s="301" t="s">
        <v>128</v>
      </c>
      <c r="I21" s="301"/>
      <c r="J21" s="302"/>
      <c r="K21" s="280"/>
      <c r="L21" s="280"/>
      <c r="M21" s="280"/>
      <c r="N21" s="280"/>
      <c r="O21" s="280"/>
      <c r="P21" s="280"/>
      <c r="Q21" s="280"/>
      <c r="R21" s="280"/>
      <c r="S21" s="280"/>
      <c r="T21" s="280"/>
      <c r="U21" s="280"/>
      <c r="V21" s="280"/>
      <c r="W21" s="280"/>
      <c r="X21" s="323"/>
      <c r="Y21" s="323"/>
      <c r="Z21" s="323"/>
      <c r="AA21" s="323"/>
      <c r="AB21" s="308"/>
      <c r="AC21" s="309"/>
      <c r="AD21" s="310"/>
      <c r="AE21" s="317"/>
      <c r="AF21" s="318"/>
      <c r="AG21" s="318"/>
      <c r="AH21" s="319"/>
    </row>
    <row r="22" spans="1:34" x14ac:dyDescent="0.2">
      <c r="A22" s="280"/>
      <c r="B22" s="280"/>
      <c r="C22" s="280"/>
      <c r="D22" s="280"/>
      <c r="E22" s="280"/>
      <c r="F22" s="280"/>
      <c r="G22" s="73"/>
      <c r="H22" s="303" t="s">
        <v>130</v>
      </c>
      <c r="I22" s="303"/>
      <c r="J22" s="304"/>
      <c r="K22" s="280"/>
      <c r="L22" s="280"/>
      <c r="M22" s="280"/>
      <c r="N22" s="280"/>
      <c r="O22" s="280"/>
      <c r="P22" s="280"/>
      <c r="Q22" s="280"/>
      <c r="R22" s="280"/>
      <c r="S22" s="280"/>
      <c r="T22" s="280"/>
      <c r="U22" s="280"/>
      <c r="V22" s="280"/>
      <c r="W22" s="280"/>
      <c r="X22" s="323"/>
      <c r="Y22" s="323"/>
      <c r="Z22" s="323"/>
      <c r="AA22" s="323"/>
      <c r="AB22" s="311"/>
      <c r="AC22" s="312"/>
      <c r="AD22" s="313"/>
      <c r="AE22" s="320"/>
      <c r="AF22" s="321"/>
      <c r="AG22" s="321"/>
      <c r="AH22" s="322"/>
    </row>
    <row r="23" spans="1:34" x14ac:dyDescent="0.2">
      <c r="A23" s="280" t="s">
        <v>140</v>
      </c>
      <c r="B23" s="280"/>
      <c r="C23" s="280"/>
      <c r="D23" s="280"/>
      <c r="E23" s="280"/>
      <c r="F23" s="280"/>
      <c r="G23" s="71"/>
      <c r="H23" s="281" t="s">
        <v>126</v>
      </c>
      <c r="I23" s="281"/>
      <c r="J23" s="282"/>
      <c r="K23" s="280"/>
      <c r="L23" s="280"/>
      <c r="M23" s="280"/>
      <c r="N23" s="280"/>
      <c r="O23" s="280"/>
      <c r="P23" s="280" t="s">
        <v>141</v>
      </c>
      <c r="Q23" s="280"/>
      <c r="R23" s="280"/>
      <c r="S23" s="280"/>
      <c r="T23" s="280"/>
      <c r="U23" s="280"/>
      <c r="V23" s="280"/>
      <c r="W23" s="280"/>
      <c r="X23" s="323"/>
      <c r="Y23" s="323"/>
      <c r="Z23" s="323"/>
      <c r="AA23" s="323"/>
      <c r="AB23" s="305">
        <v>2</v>
      </c>
      <c r="AC23" s="306"/>
      <c r="AD23" s="307"/>
      <c r="AE23" s="314" t="str">
        <f>IF(OR(X23="",AB23=""),"",X23*AB23)</f>
        <v/>
      </c>
      <c r="AF23" s="315"/>
      <c r="AG23" s="315"/>
      <c r="AH23" s="316"/>
    </row>
    <row r="24" spans="1:34" x14ac:dyDescent="0.2">
      <c r="A24" s="280"/>
      <c r="B24" s="280"/>
      <c r="C24" s="280"/>
      <c r="D24" s="280"/>
      <c r="E24" s="280"/>
      <c r="F24" s="280"/>
      <c r="G24" s="72"/>
      <c r="H24" s="301" t="s">
        <v>127</v>
      </c>
      <c r="I24" s="301"/>
      <c r="J24" s="302"/>
      <c r="K24" s="280"/>
      <c r="L24" s="280"/>
      <c r="M24" s="280"/>
      <c r="N24" s="280"/>
      <c r="O24" s="280"/>
      <c r="P24" s="280"/>
      <c r="Q24" s="280"/>
      <c r="R24" s="280"/>
      <c r="S24" s="280"/>
      <c r="T24" s="280"/>
      <c r="U24" s="280"/>
      <c r="V24" s="280"/>
      <c r="W24" s="280"/>
      <c r="X24" s="323"/>
      <c r="Y24" s="323"/>
      <c r="Z24" s="323"/>
      <c r="AA24" s="323"/>
      <c r="AB24" s="308"/>
      <c r="AC24" s="309"/>
      <c r="AD24" s="310"/>
      <c r="AE24" s="317"/>
      <c r="AF24" s="318"/>
      <c r="AG24" s="318"/>
      <c r="AH24" s="319"/>
    </row>
    <row r="25" spans="1:34" x14ac:dyDescent="0.2">
      <c r="A25" s="280"/>
      <c r="B25" s="280"/>
      <c r="C25" s="280"/>
      <c r="D25" s="280"/>
      <c r="E25" s="280"/>
      <c r="F25" s="280"/>
      <c r="G25" s="72"/>
      <c r="H25" s="301" t="s">
        <v>128</v>
      </c>
      <c r="I25" s="301"/>
      <c r="J25" s="302"/>
      <c r="K25" s="280"/>
      <c r="L25" s="280"/>
      <c r="M25" s="280"/>
      <c r="N25" s="280"/>
      <c r="O25" s="280"/>
      <c r="P25" s="280"/>
      <c r="Q25" s="280"/>
      <c r="R25" s="280"/>
      <c r="S25" s="280"/>
      <c r="T25" s="280"/>
      <c r="U25" s="280"/>
      <c r="V25" s="280"/>
      <c r="W25" s="280"/>
      <c r="X25" s="323"/>
      <c r="Y25" s="323"/>
      <c r="Z25" s="323"/>
      <c r="AA25" s="323"/>
      <c r="AB25" s="308"/>
      <c r="AC25" s="309"/>
      <c r="AD25" s="310"/>
      <c r="AE25" s="317"/>
      <c r="AF25" s="318"/>
      <c r="AG25" s="318"/>
      <c r="AH25" s="319"/>
    </row>
    <row r="26" spans="1:34" x14ac:dyDescent="0.2">
      <c r="A26" s="280"/>
      <c r="B26" s="280"/>
      <c r="C26" s="280"/>
      <c r="D26" s="280"/>
      <c r="E26" s="280"/>
      <c r="F26" s="280"/>
      <c r="G26" s="73"/>
      <c r="H26" s="303" t="s">
        <v>130</v>
      </c>
      <c r="I26" s="303"/>
      <c r="J26" s="304"/>
      <c r="K26" s="280"/>
      <c r="L26" s="280"/>
      <c r="M26" s="280"/>
      <c r="N26" s="280"/>
      <c r="O26" s="280"/>
      <c r="P26" s="280"/>
      <c r="Q26" s="280"/>
      <c r="R26" s="280"/>
      <c r="S26" s="280"/>
      <c r="T26" s="280"/>
      <c r="U26" s="280"/>
      <c r="V26" s="280"/>
      <c r="W26" s="280"/>
      <c r="X26" s="323"/>
      <c r="Y26" s="323"/>
      <c r="Z26" s="323"/>
      <c r="AA26" s="323"/>
      <c r="AB26" s="311"/>
      <c r="AC26" s="312"/>
      <c r="AD26" s="313"/>
      <c r="AE26" s="320"/>
      <c r="AF26" s="321"/>
      <c r="AG26" s="321"/>
      <c r="AH26" s="322"/>
    </row>
    <row r="27" spans="1:34" x14ac:dyDescent="0.2">
      <c r="A27" s="280"/>
      <c r="B27" s="280"/>
      <c r="C27" s="280"/>
      <c r="D27" s="280"/>
      <c r="E27" s="280"/>
      <c r="F27" s="280"/>
      <c r="G27" s="71"/>
      <c r="H27" s="281" t="s">
        <v>126</v>
      </c>
      <c r="I27" s="281"/>
      <c r="J27" s="282"/>
      <c r="K27" s="280"/>
      <c r="L27" s="280"/>
      <c r="M27" s="280"/>
      <c r="N27" s="280"/>
      <c r="O27" s="280"/>
      <c r="P27" s="280"/>
      <c r="Q27" s="280"/>
      <c r="R27" s="280"/>
      <c r="S27" s="280"/>
      <c r="T27" s="280"/>
      <c r="U27" s="280"/>
      <c r="V27" s="280"/>
      <c r="W27" s="280"/>
      <c r="X27" s="323"/>
      <c r="Y27" s="323"/>
      <c r="Z27" s="323"/>
      <c r="AA27" s="323"/>
      <c r="AB27" s="305"/>
      <c r="AC27" s="306"/>
      <c r="AD27" s="307"/>
      <c r="AE27" s="314" t="str">
        <f>IF(OR(X27="",AB27=""),"",X27*AB27)</f>
        <v/>
      </c>
      <c r="AF27" s="315"/>
      <c r="AG27" s="315"/>
      <c r="AH27" s="316"/>
    </row>
    <row r="28" spans="1:34" x14ac:dyDescent="0.2">
      <c r="A28" s="280"/>
      <c r="B28" s="280"/>
      <c r="C28" s="280"/>
      <c r="D28" s="280"/>
      <c r="E28" s="280"/>
      <c r="F28" s="280"/>
      <c r="G28" s="72"/>
      <c r="H28" s="301" t="s">
        <v>127</v>
      </c>
      <c r="I28" s="301"/>
      <c r="J28" s="302"/>
      <c r="K28" s="280"/>
      <c r="L28" s="280"/>
      <c r="M28" s="280"/>
      <c r="N28" s="280"/>
      <c r="O28" s="280"/>
      <c r="P28" s="280"/>
      <c r="Q28" s="280"/>
      <c r="R28" s="280"/>
      <c r="S28" s="280"/>
      <c r="T28" s="280"/>
      <c r="U28" s="280"/>
      <c r="V28" s="280"/>
      <c r="W28" s="280"/>
      <c r="X28" s="323"/>
      <c r="Y28" s="323"/>
      <c r="Z28" s="323"/>
      <c r="AA28" s="323"/>
      <c r="AB28" s="308"/>
      <c r="AC28" s="309"/>
      <c r="AD28" s="310"/>
      <c r="AE28" s="317"/>
      <c r="AF28" s="318"/>
      <c r="AG28" s="318"/>
      <c r="AH28" s="319"/>
    </row>
    <row r="29" spans="1:34" x14ac:dyDescent="0.2">
      <c r="A29" s="280"/>
      <c r="B29" s="280"/>
      <c r="C29" s="280"/>
      <c r="D29" s="280"/>
      <c r="E29" s="280"/>
      <c r="F29" s="280"/>
      <c r="G29" s="72"/>
      <c r="H29" s="301" t="s">
        <v>128</v>
      </c>
      <c r="I29" s="301"/>
      <c r="J29" s="302"/>
      <c r="K29" s="280"/>
      <c r="L29" s="280"/>
      <c r="M29" s="280"/>
      <c r="N29" s="280"/>
      <c r="O29" s="280"/>
      <c r="P29" s="280"/>
      <c r="Q29" s="280"/>
      <c r="R29" s="280"/>
      <c r="S29" s="280"/>
      <c r="T29" s="280"/>
      <c r="U29" s="280"/>
      <c r="V29" s="280"/>
      <c r="W29" s="280"/>
      <c r="X29" s="323"/>
      <c r="Y29" s="323"/>
      <c r="Z29" s="323"/>
      <c r="AA29" s="323"/>
      <c r="AB29" s="308"/>
      <c r="AC29" s="309"/>
      <c r="AD29" s="310"/>
      <c r="AE29" s="317"/>
      <c r="AF29" s="318"/>
      <c r="AG29" s="318"/>
      <c r="AH29" s="319"/>
    </row>
    <row r="30" spans="1:34" x14ac:dyDescent="0.2">
      <c r="A30" s="280"/>
      <c r="B30" s="280"/>
      <c r="C30" s="280"/>
      <c r="D30" s="280"/>
      <c r="E30" s="280"/>
      <c r="F30" s="280"/>
      <c r="G30" s="73"/>
      <c r="H30" s="303" t="s">
        <v>130</v>
      </c>
      <c r="I30" s="303"/>
      <c r="J30" s="304"/>
      <c r="K30" s="280"/>
      <c r="L30" s="280"/>
      <c r="M30" s="280"/>
      <c r="N30" s="280"/>
      <c r="O30" s="280"/>
      <c r="P30" s="280"/>
      <c r="Q30" s="280"/>
      <c r="R30" s="280"/>
      <c r="S30" s="280"/>
      <c r="T30" s="280"/>
      <c r="U30" s="280"/>
      <c r="V30" s="280"/>
      <c r="W30" s="280"/>
      <c r="X30" s="323"/>
      <c r="Y30" s="323"/>
      <c r="Z30" s="323"/>
      <c r="AA30" s="323"/>
      <c r="AB30" s="311"/>
      <c r="AC30" s="312"/>
      <c r="AD30" s="313"/>
      <c r="AE30" s="320"/>
      <c r="AF30" s="321"/>
      <c r="AG30" s="321"/>
      <c r="AH30" s="322"/>
    </row>
    <row r="31" spans="1:34" x14ac:dyDescent="0.2">
      <c r="A31" s="280"/>
      <c r="B31" s="280"/>
      <c r="C31" s="280"/>
      <c r="D31" s="280"/>
      <c r="E31" s="280"/>
      <c r="F31" s="280"/>
      <c r="G31" s="71"/>
      <c r="H31" s="281" t="s">
        <v>126</v>
      </c>
      <c r="I31" s="281"/>
      <c r="J31" s="282"/>
      <c r="K31" s="280"/>
      <c r="L31" s="280"/>
      <c r="M31" s="280"/>
      <c r="N31" s="280"/>
      <c r="O31" s="280"/>
      <c r="P31" s="280"/>
      <c r="Q31" s="280"/>
      <c r="R31" s="280"/>
      <c r="S31" s="280"/>
      <c r="T31" s="280"/>
      <c r="U31" s="280"/>
      <c r="V31" s="280"/>
      <c r="W31" s="280"/>
      <c r="X31" s="323"/>
      <c r="Y31" s="323"/>
      <c r="Z31" s="323"/>
      <c r="AA31" s="323"/>
      <c r="AB31" s="305"/>
      <c r="AC31" s="306"/>
      <c r="AD31" s="307"/>
      <c r="AE31" s="314" t="str">
        <f>IF(OR(X31="",AB31=""),"",X31*AB31)</f>
        <v/>
      </c>
      <c r="AF31" s="315"/>
      <c r="AG31" s="315"/>
      <c r="AH31" s="316"/>
    </row>
    <row r="32" spans="1:34" x14ac:dyDescent="0.2">
      <c r="A32" s="280"/>
      <c r="B32" s="280"/>
      <c r="C32" s="280"/>
      <c r="D32" s="280"/>
      <c r="E32" s="280"/>
      <c r="F32" s="280"/>
      <c r="G32" s="72"/>
      <c r="H32" s="301" t="s">
        <v>127</v>
      </c>
      <c r="I32" s="301"/>
      <c r="J32" s="302"/>
      <c r="K32" s="280"/>
      <c r="L32" s="280"/>
      <c r="M32" s="280"/>
      <c r="N32" s="280"/>
      <c r="O32" s="280"/>
      <c r="P32" s="280"/>
      <c r="Q32" s="280"/>
      <c r="R32" s="280"/>
      <c r="S32" s="280"/>
      <c r="T32" s="280"/>
      <c r="U32" s="280"/>
      <c r="V32" s="280"/>
      <c r="W32" s="280"/>
      <c r="X32" s="323"/>
      <c r="Y32" s="323"/>
      <c r="Z32" s="323"/>
      <c r="AA32" s="323"/>
      <c r="AB32" s="308"/>
      <c r="AC32" s="309"/>
      <c r="AD32" s="310"/>
      <c r="AE32" s="317"/>
      <c r="AF32" s="318"/>
      <c r="AG32" s="318"/>
      <c r="AH32" s="319"/>
    </row>
    <row r="33" spans="1:34" x14ac:dyDescent="0.2">
      <c r="A33" s="280"/>
      <c r="B33" s="280"/>
      <c r="C33" s="280"/>
      <c r="D33" s="280"/>
      <c r="E33" s="280"/>
      <c r="F33" s="280"/>
      <c r="G33" s="72"/>
      <c r="H33" s="301" t="s">
        <v>128</v>
      </c>
      <c r="I33" s="301"/>
      <c r="J33" s="302"/>
      <c r="K33" s="280"/>
      <c r="L33" s="280"/>
      <c r="M33" s="280"/>
      <c r="N33" s="280"/>
      <c r="O33" s="280"/>
      <c r="P33" s="280"/>
      <c r="Q33" s="280"/>
      <c r="R33" s="280"/>
      <c r="S33" s="280"/>
      <c r="T33" s="280"/>
      <c r="U33" s="280"/>
      <c r="V33" s="280"/>
      <c r="W33" s="280"/>
      <c r="X33" s="323"/>
      <c r="Y33" s="323"/>
      <c r="Z33" s="323"/>
      <c r="AA33" s="323"/>
      <c r="AB33" s="308"/>
      <c r="AC33" s="309"/>
      <c r="AD33" s="310"/>
      <c r="AE33" s="317"/>
      <c r="AF33" s="318"/>
      <c r="AG33" s="318"/>
      <c r="AH33" s="319"/>
    </row>
    <row r="34" spans="1:34" x14ac:dyDescent="0.2">
      <c r="A34" s="280"/>
      <c r="B34" s="280"/>
      <c r="C34" s="280"/>
      <c r="D34" s="280"/>
      <c r="E34" s="280"/>
      <c r="F34" s="280"/>
      <c r="G34" s="73"/>
      <c r="H34" s="303" t="s">
        <v>130</v>
      </c>
      <c r="I34" s="303"/>
      <c r="J34" s="304"/>
      <c r="K34" s="280"/>
      <c r="L34" s="280"/>
      <c r="M34" s="280"/>
      <c r="N34" s="280"/>
      <c r="O34" s="280"/>
      <c r="P34" s="280"/>
      <c r="Q34" s="280"/>
      <c r="R34" s="280"/>
      <c r="S34" s="280"/>
      <c r="T34" s="280"/>
      <c r="U34" s="280"/>
      <c r="V34" s="280"/>
      <c r="W34" s="280"/>
      <c r="X34" s="323"/>
      <c r="Y34" s="323"/>
      <c r="Z34" s="323"/>
      <c r="AA34" s="323"/>
      <c r="AB34" s="311"/>
      <c r="AC34" s="312"/>
      <c r="AD34" s="313"/>
      <c r="AE34" s="320"/>
      <c r="AF34" s="321"/>
      <c r="AG34" s="321"/>
      <c r="AH34" s="322"/>
    </row>
    <row r="35" spans="1:34" x14ac:dyDescent="0.2">
      <c r="A35" s="280"/>
      <c r="B35" s="280"/>
      <c r="C35" s="280"/>
      <c r="D35" s="280"/>
      <c r="E35" s="280"/>
      <c r="F35" s="280"/>
      <c r="G35" s="71"/>
      <c r="H35" s="281" t="s">
        <v>126</v>
      </c>
      <c r="I35" s="281"/>
      <c r="J35" s="282"/>
      <c r="K35" s="280"/>
      <c r="L35" s="280"/>
      <c r="M35" s="280"/>
      <c r="N35" s="280"/>
      <c r="O35" s="280"/>
      <c r="P35" s="280"/>
      <c r="Q35" s="280"/>
      <c r="R35" s="280"/>
      <c r="S35" s="280"/>
      <c r="T35" s="280"/>
      <c r="U35" s="280"/>
      <c r="V35" s="280"/>
      <c r="W35" s="280"/>
      <c r="X35" s="323"/>
      <c r="Y35" s="323"/>
      <c r="Z35" s="323"/>
      <c r="AA35" s="323"/>
      <c r="AB35" s="305"/>
      <c r="AC35" s="306"/>
      <c r="AD35" s="307"/>
      <c r="AE35" s="314" t="str">
        <f>IF(OR(X35="",AB35=""),"",X35*AB35)</f>
        <v/>
      </c>
      <c r="AF35" s="315"/>
      <c r="AG35" s="315"/>
      <c r="AH35" s="316"/>
    </row>
    <row r="36" spans="1:34" x14ac:dyDescent="0.2">
      <c r="A36" s="280"/>
      <c r="B36" s="280"/>
      <c r="C36" s="280"/>
      <c r="D36" s="280"/>
      <c r="E36" s="280"/>
      <c r="F36" s="280"/>
      <c r="G36" s="72"/>
      <c r="H36" s="301" t="s">
        <v>127</v>
      </c>
      <c r="I36" s="301"/>
      <c r="J36" s="302"/>
      <c r="K36" s="280"/>
      <c r="L36" s="280"/>
      <c r="M36" s="280"/>
      <c r="N36" s="280"/>
      <c r="O36" s="280"/>
      <c r="P36" s="280"/>
      <c r="Q36" s="280"/>
      <c r="R36" s="280"/>
      <c r="S36" s="280"/>
      <c r="T36" s="280"/>
      <c r="U36" s="280"/>
      <c r="V36" s="280"/>
      <c r="W36" s="280"/>
      <c r="X36" s="323"/>
      <c r="Y36" s="323"/>
      <c r="Z36" s="323"/>
      <c r="AA36" s="323"/>
      <c r="AB36" s="308"/>
      <c r="AC36" s="309"/>
      <c r="AD36" s="310"/>
      <c r="AE36" s="317"/>
      <c r="AF36" s="318"/>
      <c r="AG36" s="318"/>
      <c r="AH36" s="319"/>
    </row>
    <row r="37" spans="1:34" x14ac:dyDescent="0.2">
      <c r="A37" s="280"/>
      <c r="B37" s="280"/>
      <c r="C37" s="280"/>
      <c r="D37" s="280"/>
      <c r="E37" s="280"/>
      <c r="F37" s="280"/>
      <c r="G37" s="72"/>
      <c r="H37" s="301" t="s">
        <v>128</v>
      </c>
      <c r="I37" s="301"/>
      <c r="J37" s="302"/>
      <c r="K37" s="280"/>
      <c r="L37" s="280"/>
      <c r="M37" s="280"/>
      <c r="N37" s="280"/>
      <c r="O37" s="280"/>
      <c r="P37" s="280"/>
      <c r="Q37" s="280"/>
      <c r="R37" s="280"/>
      <c r="S37" s="280"/>
      <c r="T37" s="280"/>
      <c r="U37" s="280"/>
      <c r="V37" s="280"/>
      <c r="W37" s="280"/>
      <c r="X37" s="323"/>
      <c r="Y37" s="323"/>
      <c r="Z37" s="323"/>
      <c r="AA37" s="323"/>
      <c r="AB37" s="308"/>
      <c r="AC37" s="309"/>
      <c r="AD37" s="310"/>
      <c r="AE37" s="317"/>
      <c r="AF37" s="318"/>
      <c r="AG37" s="318"/>
      <c r="AH37" s="319"/>
    </row>
    <row r="38" spans="1:34" x14ac:dyDescent="0.2">
      <c r="A38" s="280"/>
      <c r="B38" s="280"/>
      <c r="C38" s="280"/>
      <c r="D38" s="280"/>
      <c r="E38" s="280"/>
      <c r="F38" s="280"/>
      <c r="G38" s="73"/>
      <c r="H38" s="303" t="s">
        <v>130</v>
      </c>
      <c r="I38" s="303"/>
      <c r="J38" s="304"/>
      <c r="K38" s="280"/>
      <c r="L38" s="280"/>
      <c r="M38" s="280"/>
      <c r="N38" s="280"/>
      <c r="O38" s="280"/>
      <c r="P38" s="280"/>
      <c r="Q38" s="280"/>
      <c r="R38" s="280"/>
      <c r="S38" s="280"/>
      <c r="T38" s="280"/>
      <c r="U38" s="280"/>
      <c r="V38" s="280"/>
      <c r="W38" s="280"/>
      <c r="X38" s="323"/>
      <c r="Y38" s="323"/>
      <c r="Z38" s="323"/>
      <c r="AA38" s="323"/>
      <c r="AB38" s="311"/>
      <c r="AC38" s="312"/>
      <c r="AD38" s="313"/>
      <c r="AE38" s="320"/>
      <c r="AF38" s="321"/>
      <c r="AG38" s="321"/>
      <c r="AH38" s="322"/>
    </row>
    <row r="39" spans="1:34" x14ac:dyDescent="0.2">
      <c r="A39" s="280"/>
      <c r="B39" s="280"/>
      <c r="C39" s="280"/>
      <c r="D39" s="280"/>
      <c r="E39" s="280"/>
      <c r="F39" s="280"/>
      <c r="G39" s="71"/>
      <c r="H39" s="281" t="s">
        <v>126</v>
      </c>
      <c r="I39" s="281"/>
      <c r="J39" s="282"/>
      <c r="K39" s="280"/>
      <c r="L39" s="280"/>
      <c r="M39" s="280"/>
      <c r="N39" s="280"/>
      <c r="O39" s="280"/>
      <c r="P39" s="280"/>
      <c r="Q39" s="280"/>
      <c r="R39" s="280"/>
      <c r="S39" s="280"/>
      <c r="T39" s="280"/>
      <c r="U39" s="280"/>
      <c r="V39" s="280"/>
      <c r="W39" s="280"/>
      <c r="X39" s="323"/>
      <c r="Y39" s="323"/>
      <c r="Z39" s="323"/>
      <c r="AA39" s="323"/>
      <c r="AB39" s="305"/>
      <c r="AC39" s="306"/>
      <c r="AD39" s="307"/>
      <c r="AE39" s="314" t="str">
        <f>IF(OR(X39="",AB39=""),"",X39*AB39)</f>
        <v/>
      </c>
      <c r="AF39" s="315"/>
      <c r="AG39" s="315"/>
      <c r="AH39" s="316"/>
    </row>
    <row r="40" spans="1:34" x14ac:dyDescent="0.2">
      <c r="A40" s="280"/>
      <c r="B40" s="280"/>
      <c r="C40" s="280"/>
      <c r="D40" s="280"/>
      <c r="E40" s="280"/>
      <c r="F40" s="280"/>
      <c r="G40" s="72"/>
      <c r="H40" s="301" t="s">
        <v>127</v>
      </c>
      <c r="I40" s="301"/>
      <c r="J40" s="302"/>
      <c r="K40" s="280"/>
      <c r="L40" s="280"/>
      <c r="M40" s="280"/>
      <c r="N40" s="280"/>
      <c r="O40" s="280"/>
      <c r="P40" s="280"/>
      <c r="Q40" s="280"/>
      <c r="R40" s="280"/>
      <c r="S40" s="280"/>
      <c r="T40" s="280"/>
      <c r="U40" s="280"/>
      <c r="V40" s="280"/>
      <c r="W40" s="280"/>
      <c r="X40" s="323"/>
      <c r="Y40" s="323"/>
      <c r="Z40" s="323"/>
      <c r="AA40" s="323"/>
      <c r="AB40" s="308"/>
      <c r="AC40" s="309"/>
      <c r="AD40" s="310"/>
      <c r="AE40" s="317"/>
      <c r="AF40" s="318"/>
      <c r="AG40" s="318"/>
      <c r="AH40" s="319"/>
    </row>
    <row r="41" spans="1:34" x14ac:dyDescent="0.2">
      <c r="A41" s="280"/>
      <c r="B41" s="280"/>
      <c r="C41" s="280"/>
      <c r="D41" s="280"/>
      <c r="E41" s="280"/>
      <c r="F41" s="280"/>
      <c r="G41" s="72"/>
      <c r="H41" s="301" t="s">
        <v>128</v>
      </c>
      <c r="I41" s="301"/>
      <c r="J41" s="302"/>
      <c r="K41" s="280"/>
      <c r="L41" s="280"/>
      <c r="M41" s="280"/>
      <c r="N41" s="280"/>
      <c r="O41" s="280"/>
      <c r="P41" s="280"/>
      <c r="Q41" s="280"/>
      <c r="R41" s="280"/>
      <c r="S41" s="280"/>
      <c r="T41" s="280"/>
      <c r="U41" s="280"/>
      <c r="V41" s="280"/>
      <c r="W41" s="280"/>
      <c r="X41" s="323"/>
      <c r="Y41" s="323"/>
      <c r="Z41" s="323"/>
      <c r="AA41" s="323"/>
      <c r="AB41" s="308"/>
      <c r="AC41" s="309"/>
      <c r="AD41" s="310"/>
      <c r="AE41" s="317"/>
      <c r="AF41" s="318"/>
      <c r="AG41" s="318"/>
      <c r="AH41" s="319"/>
    </row>
    <row r="42" spans="1:34" x14ac:dyDescent="0.2">
      <c r="A42" s="280"/>
      <c r="B42" s="280"/>
      <c r="C42" s="280"/>
      <c r="D42" s="280"/>
      <c r="E42" s="280"/>
      <c r="F42" s="280"/>
      <c r="G42" s="73"/>
      <c r="H42" s="303" t="s">
        <v>130</v>
      </c>
      <c r="I42" s="303"/>
      <c r="J42" s="304"/>
      <c r="K42" s="280"/>
      <c r="L42" s="280"/>
      <c r="M42" s="280"/>
      <c r="N42" s="280"/>
      <c r="O42" s="280"/>
      <c r="P42" s="280"/>
      <c r="Q42" s="280"/>
      <c r="R42" s="280"/>
      <c r="S42" s="280"/>
      <c r="T42" s="280"/>
      <c r="U42" s="280"/>
      <c r="V42" s="280"/>
      <c r="W42" s="280"/>
      <c r="X42" s="323"/>
      <c r="Y42" s="323"/>
      <c r="Z42" s="323"/>
      <c r="AA42" s="323"/>
      <c r="AB42" s="311"/>
      <c r="AC42" s="312"/>
      <c r="AD42" s="313"/>
      <c r="AE42" s="320"/>
      <c r="AF42" s="321"/>
      <c r="AG42" s="321"/>
      <c r="AH42" s="322"/>
    </row>
    <row r="43" spans="1:34" x14ac:dyDescent="0.2">
      <c r="A43" s="280"/>
      <c r="B43" s="280"/>
      <c r="C43" s="280"/>
      <c r="D43" s="280"/>
      <c r="E43" s="280"/>
      <c r="F43" s="280"/>
      <c r="G43" s="71"/>
      <c r="H43" s="281" t="s">
        <v>126</v>
      </c>
      <c r="I43" s="281"/>
      <c r="J43" s="282"/>
      <c r="K43" s="280"/>
      <c r="L43" s="280"/>
      <c r="M43" s="280"/>
      <c r="N43" s="280"/>
      <c r="O43" s="280"/>
      <c r="P43" s="280"/>
      <c r="Q43" s="280"/>
      <c r="R43" s="280"/>
      <c r="S43" s="280"/>
      <c r="T43" s="280"/>
      <c r="U43" s="280"/>
      <c r="V43" s="280"/>
      <c r="W43" s="280"/>
      <c r="X43" s="323"/>
      <c r="Y43" s="323"/>
      <c r="Z43" s="323"/>
      <c r="AA43" s="323"/>
      <c r="AB43" s="305"/>
      <c r="AC43" s="306"/>
      <c r="AD43" s="307"/>
      <c r="AE43" s="314" t="str">
        <f>IF(OR(X43="",AB43=""),"",X43*AB43)</f>
        <v/>
      </c>
      <c r="AF43" s="315"/>
      <c r="AG43" s="315"/>
      <c r="AH43" s="316"/>
    </row>
    <row r="44" spans="1:34" x14ac:dyDescent="0.2">
      <c r="A44" s="280"/>
      <c r="B44" s="280"/>
      <c r="C44" s="280"/>
      <c r="D44" s="280"/>
      <c r="E44" s="280"/>
      <c r="F44" s="280"/>
      <c r="G44" s="72"/>
      <c r="H44" s="301" t="s">
        <v>127</v>
      </c>
      <c r="I44" s="301"/>
      <c r="J44" s="302"/>
      <c r="K44" s="280"/>
      <c r="L44" s="280"/>
      <c r="M44" s="280"/>
      <c r="N44" s="280"/>
      <c r="O44" s="280"/>
      <c r="P44" s="280"/>
      <c r="Q44" s="280"/>
      <c r="R44" s="280"/>
      <c r="S44" s="280"/>
      <c r="T44" s="280"/>
      <c r="U44" s="280"/>
      <c r="V44" s="280"/>
      <c r="W44" s="280"/>
      <c r="X44" s="323"/>
      <c r="Y44" s="323"/>
      <c r="Z44" s="323"/>
      <c r="AA44" s="323"/>
      <c r="AB44" s="308"/>
      <c r="AC44" s="309"/>
      <c r="AD44" s="310"/>
      <c r="AE44" s="317"/>
      <c r="AF44" s="318"/>
      <c r="AG44" s="318"/>
      <c r="AH44" s="319"/>
    </row>
    <row r="45" spans="1:34" x14ac:dyDescent="0.2">
      <c r="A45" s="280"/>
      <c r="B45" s="280"/>
      <c r="C45" s="280"/>
      <c r="D45" s="280"/>
      <c r="E45" s="280"/>
      <c r="F45" s="280"/>
      <c r="G45" s="72"/>
      <c r="H45" s="301" t="s">
        <v>128</v>
      </c>
      <c r="I45" s="301"/>
      <c r="J45" s="302"/>
      <c r="K45" s="280"/>
      <c r="L45" s="280"/>
      <c r="M45" s="280"/>
      <c r="N45" s="280"/>
      <c r="O45" s="280"/>
      <c r="P45" s="280"/>
      <c r="Q45" s="280"/>
      <c r="R45" s="280"/>
      <c r="S45" s="280"/>
      <c r="T45" s="280"/>
      <c r="U45" s="280"/>
      <c r="V45" s="280"/>
      <c r="W45" s="280"/>
      <c r="X45" s="323"/>
      <c r="Y45" s="323"/>
      <c r="Z45" s="323"/>
      <c r="AA45" s="323"/>
      <c r="AB45" s="308"/>
      <c r="AC45" s="309"/>
      <c r="AD45" s="310"/>
      <c r="AE45" s="317"/>
      <c r="AF45" s="318"/>
      <c r="AG45" s="318"/>
      <c r="AH45" s="319"/>
    </row>
    <row r="46" spans="1:34" x14ac:dyDescent="0.2">
      <c r="A46" s="280"/>
      <c r="B46" s="280"/>
      <c r="C46" s="280"/>
      <c r="D46" s="280"/>
      <c r="E46" s="280"/>
      <c r="F46" s="280"/>
      <c r="G46" s="73"/>
      <c r="H46" s="303" t="s">
        <v>130</v>
      </c>
      <c r="I46" s="303"/>
      <c r="J46" s="304"/>
      <c r="K46" s="280"/>
      <c r="L46" s="280"/>
      <c r="M46" s="280"/>
      <c r="N46" s="280"/>
      <c r="O46" s="280"/>
      <c r="P46" s="280"/>
      <c r="Q46" s="280"/>
      <c r="R46" s="280"/>
      <c r="S46" s="280"/>
      <c r="T46" s="280"/>
      <c r="U46" s="280"/>
      <c r="V46" s="280"/>
      <c r="W46" s="280"/>
      <c r="X46" s="323"/>
      <c r="Y46" s="323"/>
      <c r="Z46" s="323"/>
      <c r="AA46" s="323"/>
      <c r="AB46" s="311"/>
      <c r="AC46" s="312"/>
      <c r="AD46" s="313"/>
      <c r="AE46" s="320"/>
      <c r="AF46" s="321"/>
      <c r="AG46" s="321"/>
      <c r="AH46" s="322"/>
    </row>
    <row r="47" spans="1:34" x14ac:dyDescent="0.2">
      <c r="A47" s="280"/>
      <c r="B47" s="280"/>
      <c r="C47" s="280"/>
      <c r="D47" s="280"/>
      <c r="E47" s="280"/>
      <c r="F47" s="280"/>
      <c r="G47" s="71"/>
      <c r="H47" s="281" t="s">
        <v>126</v>
      </c>
      <c r="I47" s="281"/>
      <c r="J47" s="282"/>
      <c r="K47" s="280"/>
      <c r="L47" s="280"/>
      <c r="M47" s="280"/>
      <c r="N47" s="280"/>
      <c r="O47" s="280"/>
      <c r="P47" s="280"/>
      <c r="Q47" s="280"/>
      <c r="R47" s="280"/>
      <c r="S47" s="280"/>
      <c r="T47" s="280"/>
      <c r="U47" s="280"/>
      <c r="V47" s="280"/>
      <c r="W47" s="280"/>
      <c r="X47" s="323"/>
      <c r="Y47" s="323"/>
      <c r="Z47" s="323"/>
      <c r="AA47" s="323"/>
      <c r="AB47" s="305"/>
      <c r="AC47" s="306"/>
      <c r="AD47" s="307"/>
      <c r="AE47" s="314" t="str">
        <f>IF(OR(X47="",AB47=""),"",X47*AB47)</f>
        <v/>
      </c>
      <c r="AF47" s="315"/>
      <c r="AG47" s="315"/>
      <c r="AH47" s="316"/>
    </row>
    <row r="48" spans="1:34" x14ac:dyDescent="0.2">
      <c r="A48" s="280"/>
      <c r="B48" s="280"/>
      <c r="C48" s="280"/>
      <c r="D48" s="280"/>
      <c r="E48" s="280"/>
      <c r="F48" s="280"/>
      <c r="G48" s="72"/>
      <c r="H48" s="301" t="s">
        <v>127</v>
      </c>
      <c r="I48" s="301"/>
      <c r="J48" s="302"/>
      <c r="K48" s="280"/>
      <c r="L48" s="280"/>
      <c r="M48" s="280"/>
      <c r="N48" s="280"/>
      <c r="O48" s="280"/>
      <c r="P48" s="280"/>
      <c r="Q48" s="280"/>
      <c r="R48" s="280"/>
      <c r="S48" s="280"/>
      <c r="T48" s="280"/>
      <c r="U48" s="280"/>
      <c r="V48" s="280"/>
      <c r="W48" s="280"/>
      <c r="X48" s="323"/>
      <c r="Y48" s="323"/>
      <c r="Z48" s="323"/>
      <c r="AA48" s="323"/>
      <c r="AB48" s="308"/>
      <c r="AC48" s="309"/>
      <c r="AD48" s="310"/>
      <c r="AE48" s="317"/>
      <c r="AF48" s="318"/>
      <c r="AG48" s="318"/>
      <c r="AH48" s="319"/>
    </row>
    <row r="49" spans="1:34" x14ac:dyDescent="0.2">
      <c r="A49" s="280"/>
      <c r="B49" s="280"/>
      <c r="C49" s="280"/>
      <c r="D49" s="280"/>
      <c r="E49" s="280"/>
      <c r="F49" s="280"/>
      <c r="G49" s="72"/>
      <c r="H49" s="301" t="s">
        <v>128</v>
      </c>
      <c r="I49" s="301"/>
      <c r="J49" s="302"/>
      <c r="K49" s="280"/>
      <c r="L49" s="280"/>
      <c r="M49" s="280"/>
      <c r="N49" s="280"/>
      <c r="O49" s="280"/>
      <c r="P49" s="280"/>
      <c r="Q49" s="280"/>
      <c r="R49" s="280"/>
      <c r="S49" s="280"/>
      <c r="T49" s="280"/>
      <c r="U49" s="280"/>
      <c r="V49" s="280"/>
      <c r="W49" s="280"/>
      <c r="X49" s="323"/>
      <c r="Y49" s="323"/>
      <c r="Z49" s="323"/>
      <c r="AA49" s="323"/>
      <c r="AB49" s="308"/>
      <c r="AC49" s="309"/>
      <c r="AD49" s="310"/>
      <c r="AE49" s="317"/>
      <c r="AF49" s="318"/>
      <c r="AG49" s="318"/>
      <c r="AH49" s="319"/>
    </row>
    <row r="50" spans="1:34" x14ac:dyDescent="0.2">
      <c r="A50" s="280"/>
      <c r="B50" s="280"/>
      <c r="C50" s="280"/>
      <c r="D50" s="280"/>
      <c r="E50" s="280"/>
      <c r="F50" s="280"/>
      <c r="G50" s="73"/>
      <c r="H50" s="303" t="s">
        <v>130</v>
      </c>
      <c r="I50" s="303"/>
      <c r="J50" s="304"/>
      <c r="K50" s="280"/>
      <c r="L50" s="280"/>
      <c r="M50" s="280"/>
      <c r="N50" s="280"/>
      <c r="O50" s="280"/>
      <c r="P50" s="280"/>
      <c r="Q50" s="280"/>
      <c r="R50" s="280"/>
      <c r="S50" s="280"/>
      <c r="T50" s="280"/>
      <c r="U50" s="280"/>
      <c r="V50" s="280"/>
      <c r="W50" s="280"/>
      <c r="X50" s="323"/>
      <c r="Y50" s="323"/>
      <c r="Z50" s="323"/>
      <c r="AA50" s="323"/>
      <c r="AB50" s="311"/>
      <c r="AC50" s="312"/>
      <c r="AD50" s="313"/>
      <c r="AE50" s="320"/>
      <c r="AF50" s="321"/>
      <c r="AG50" s="321"/>
      <c r="AH50" s="322"/>
    </row>
    <row r="51" spans="1:34" x14ac:dyDescent="0.2">
      <c r="A51" s="280"/>
      <c r="B51" s="280"/>
      <c r="C51" s="280"/>
      <c r="D51" s="280"/>
      <c r="E51" s="280"/>
      <c r="F51" s="280"/>
      <c r="G51" s="71"/>
      <c r="H51" s="281" t="s">
        <v>126</v>
      </c>
      <c r="I51" s="281"/>
      <c r="J51" s="282"/>
      <c r="K51" s="280"/>
      <c r="L51" s="280"/>
      <c r="M51" s="280"/>
      <c r="N51" s="280"/>
      <c r="O51" s="280"/>
      <c r="P51" s="280"/>
      <c r="Q51" s="280"/>
      <c r="R51" s="280"/>
      <c r="S51" s="280"/>
      <c r="T51" s="280"/>
      <c r="U51" s="280"/>
      <c r="V51" s="280"/>
      <c r="W51" s="280"/>
      <c r="X51" s="323"/>
      <c r="Y51" s="323"/>
      <c r="Z51" s="323"/>
      <c r="AA51" s="323"/>
      <c r="AB51" s="305"/>
      <c r="AC51" s="306"/>
      <c r="AD51" s="307"/>
      <c r="AE51" s="314" t="str">
        <f>IF(OR(X51="",AB51=""),"",X51*AB51)</f>
        <v/>
      </c>
      <c r="AF51" s="315"/>
      <c r="AG51" s="315"/>
      <c r="AH51" s="316"/>
    </row>
    <row r="52" spans="1:34" x14ac:dyDescent="0.2">
      <c r="A52" s="280"/>
      <c r="B52" s="280"/>
      <c r="C52" s="280"/>
      <c r="D52" s="280"/>
      <c r="E52" s="280"/>
      <c r="F52" s="280"/>
      <c r="G52" s="72"/>
      <c r="H52" s="301" t="s">
        <v>127</v>
      </c>
      <c r="I52" s="301"/>
      <c r="J52" s="302"/>
      <c r="K52" s="280"/>
      <c r="L52" s="280"/>
      <c r="M52" s="280"/>
      <c r="N52" s="280"/>
      <c r="O52" s="280"/>
      <c r="P52" s="280"/>
      <c r="Q52" s="280"/>
      <c r="R52" s="280"/>
      <c r="S52" s="280"/>
      <c r="T52" s="280"/>
      <c r="U52" s="280"/>
      <c r="V52" s="280"/>
      <c r="W52" s="280"/>
      <c r="X52" s="323"/>
      <c r="Y52" s="323"/>
      <c r="Z52" s="323"/>
      <c r="AA52" s="323"/>
      <c r="AB52" s="308"/>
      <c r="AC52" s="309"/>
      <c r="AD52" s="310"/>
      <c r="AE52" s="317"/>
      <c r="AF52" s="318"/>
      <c r="AG52" s="318"/>
      <c r="AH52" s="319"/>
    </row>
    <row r="53" spans="1:34" x14ac:dyDescent="0.2">
      <c r="A53" s="280"/>
      <c r="B53" s="280"/>
      <c r="C53" s="280"/>
      <c r="D53" s="280"/>
      <c r="E53" s="280"/>
      <c r="F53" s="280"/>
      <c r="G53" s="72"/>
      <c r="H53" s="301" t="s">
        <v>128</v>
      </c>
      <c r="I53" s="301"/>
      <c r="J53" s="302"/>
      <c r="K53" s="280"/>
      <c r="L53" s="280"/>
      <c r="M53" s="280"/>
      <c r="N53" s="280"/>
      <c r="O53" s="280"/>
      <c r="P53" s="280"/>
      <c r="Q53" s="280"/>
      <c r="R53" s="280"/>
      <c r="S53" s="280"/>
      <c r="T53" s="280"/>
      <c r="U53" s="280"/>
      <c r="V53" s="280"/>
      <c r="W53" s="280"/>
      <c r="X53" s="323"/>
      <c r="Y53" s="323"/>
      <c r="Z53" s="323"/>
      <c r="AA53" s="323"/>
      <c r="AB53" s="308"/>
      <c r="AC53" s="309"/>
      <c r="AD53" s="310"/>
      <c r="AE53" s="317"/>
      <c r="AF53" s="318"/>
      <c r="AG53" s="318"/>
      <c r="AH53" s="319"/>
    </row>
    <row r="54" spans="1:34" x14ac:dyDescent="0.2">
      <c r="A54" s="280"/>
      <c r="B54" s="280"/>
      <c r="C54" s="280"/>
      <c r="D54" s="280"/>
      <c r="E54" s="280"/>
      <c r="F54" s="280"/>
      <c r="G54" s="73"/>
      <c r="H54" s="303" t="s">
        <v>130</v>
      </c>
      <c r="I54" s="303"/>
      <c r="J54" s="304"/>
      <c r="K54" s="280"/>
      <c r="L54" s="280"/>
      <c r="M54" s="280"/>
      <c r="N54" s="280"/>
      <c r="O54" s="280"/>
      <c r="P54" s="280"/>
      <c r="Q54" s="280"/>
      <c r="R54" s="280"/>
      <c r="S54" s="280"/>
      <c r="T54" s="280"/>
      <c r="U54" s="280"/>
      <c r="V54" s="280"/>
      <c r="W54" s="280"/>
      <c r="X54" s="323"/>
      <c r="Y54" s="323"/>
      <c r="Z54" s="323"/>
      <c r="AA54" s="323"/>
      <c r="AB54" s="311"/>
      <c r="AC54" s="312"/>
      <c r="AD54" s="313"/>
      <c r="AE54" s="320"/>
      <c r="AF54" s="321"/>
      <c r="AG54" s="321"/>
      <c r="AH54" s="322"/>
    </row>
    <row r="55" spans="1:34" x14ac:dyDescent="0.2">
      <c r="AB55" s="74"/>
      <c r="AC55" s="74"/>
      <c r="AD55" s="74"/>
    </row>
    <row r="56" spans="1:34" x14ac:dyDescent="0.2">
      <c r="AB56" s="75"/>
      <c r="AC56" s="75"/>
      <c r="AD56" s="75"/>
    </row>
    <row r="57" spans="1:34" ht="13.4" customHeight="1" x14ac:dyDescent="0.2">
      <c r="B57" s="324" t="s">
        <v>134</v>
      </c>
      <c r="C57" s="325"/>
      <c r="D57" s="325"/>
      <c r="E57" s="325"/>
      <c r="F57" s="326">
        <f>SUM(AE11:AH54)</f>
        <v>0</v>
      </c>
      <c r="G57" s="327"/>
      <c r="H57" s="327"/>
      <c r="I57" s="327"/>
      <c r="J57" s="328"/>
      <c r="K57" s="329" t="s">
        <v>135</v>
      </c>
      <c r="L57" s="330"/>
      <c r="M57" s="330"/>
      <c r="N57" s="330"/>
      <c r="O57" s="327">
        <f>ROUNDDOWN(F57/YC書式512_医療機器・経費内訳書!U25,0)</f>
        <v>0</v>
      </c>
      <c r="P57" s="327"/>
      <c r="Q57" s="327"/>
      <c r="R57" s="327"/>
      <c r="S57" s="327"/>
      <c r="T57" s="328"/>
      <c r="U57" s="278" t="s">
        <v>208</v>
      </c>
      <c r="V57" s="201"/>
      <c r="W57" s="279">
        <f>YC書式512_医療機器・経費内訳書!U25</f>
        <v>6000</v>
      </c>
      <c r="X57" s="279"/>
      <c r="Y57" s="279"/>
      <c r="Z57" s="6" t="s">
        <v>207</v>
      </c>
    </row>
    <row r="58" spans="1:34" x14ac:dyDescent="0.2">
      <c r="B58" s="324"/>
      <c r="C58" s="325"/>
      <c r="D58" s="325"/>
      <c r="E58" s="325"/>
      <c r="F58" s="327"/>
      <c r="G58" s="327"/>
      <c r="H58" s="327"/>
      <c r="I58" s="327"/>
      <c r="J58" s="328"/>
      <c r="K58" s="329"/>
      <c r="L58" s="330"/>
      <c r="M58" s="330"/>
      <c r="N58" s="330"/>
      <c r="O58" s="327"/>
      <c r="P58" s="327"/>
      <c r="Q58" s="327"/>
      <c r="R58" s="327"/>
      <c r="S58" s="327"/>
      <c r="T58" s="328"/>
      <c r="U58" s="76"/>
    </row>
    <row r="59" spans="1:34" x14ac:dyDescent="0.2">
      <c r="W59" s="77"/>
    </row>
  </sheetData>
  <mergeCells count="155">
    <mergeCell ref="P1:R1"/>
    <mergeCell ref="S1:AH1"/>
    <mergeCell ref="P2:R3"/>
    <mergeCell ref="T2:V2"/>
    <mergeCell ref="X2:AA2"/>
    <mergeCell ref="AC2:AH2"/>
    <mergeCell ref="T3:V3"/>
    <mergeCell ref="X3:AA3"/>
    <mergeCell ref="AC3:AH3"/>
    <mergeCell ref="K57:N58"/>
    <mergeCell ref="O57:T58"/>
    <mergeCell ref="K39:O42"/>
    <mergeCell ref="P39:T42"/>
    <mergeCell ref="U39:W42"/>
    <mergeCell ref="A5:G5"/>
    <mergeCell ref="R5:X5"/>
    <mergeCell ref="A6:G6"/>
    <mergeCell ref="Y5:AH5"/>
    <mergeCell ref="H5:Q5"/>
    <mergeCell ref="H6:AH6"/>
    <mergeCell ref="X51:AA54"/>
    <mergeCell ref="AB51:AD54"/>
    <mergeCell ref="AE51:AH54"/>
    <mergeCell ref="H52:J52"/>
    <mergeCell ref="H53:J53"/>
    <mergeCell ref="H54:J54"/>
    <mergeCell ref="AB47:AD50"/>
    <mergeCell ref="AE47:AH50"/>
    <mergeCell ref="H48:J48"/>
    <mergeCell ref="H49:J49"/>
    <mergeCell ref="H50:J50"/>
    <mergeCell ref="A51:F54"/>
    <mergeCell ref="U51:W54"/>
    <mergeCell ref="A47:F50"/>
    <mergeCell ref="H47:J47"/>
    <mergeCell ref="K47:O50"/>
    <mergeCell ref="P47:T50"/>
    <mergeCell ref="U47:W50"/>
    <mergeCell ref="AE31:AH34"/>
    <mergeCell ref="H32:J32"/>
    <mergeCell ref="H33:J33"/>
    <mergeCell ref="H34:J34"/>
    <mergeCell ref="A31:F34"/>
    <mergeCell ref="H31:J31"/>
    <mergeCell ref="K31:O34"/>
    <mergeCell ref="P31:T34"/>
    <mergeCell ref="H44:J44"/>
    <mergeCell ref="H45:J45"/>
    <mergeCell ref="H46:J46"/>
    <mergeCell ref="A39:F42"/>
    <mergeCell ref="H51:J51"/>
    <mergeCell ref="K51:O54"/>
    <mergeCell ref="P51:T54"/>
    <mergeCell ref="X47:AA50"/>
    <mergeCell ref="AB43:AD46"/>
    <mergeCell ref="AE43:AH46"/>
    <mergeCell ref="AB35:AD38"/>
    <mergeCell ref="AE35:AH38"/>
    <mergeCell ref="H36:J36"/>
    <mergeCell ref="H37:J37"/>
    <mergeCell ref="H38:J38"/>
    <mergeCell ref="H39:J39"/>
    <mergeCell ref="AE27:AH30"/>
    <mergeCell ref="H28:J28"/>
    <mergeCell ref="H29:J29"/>
    <mergeCell ref="H30:J30"/>
    <mergeCell ref="A35:F38"/>
    <mergeCell ref="A43:F46"/>
    <mergeCell ref="H43:J43"/>
    <mergeCell ref="K43:O46"/>
    <mergeCell ref="P43:T46"/>
    <mergeCell ref="U43:W46"/>
    <mergeCell ref="X43:AA46"/>
    <mergeCell ref="X39:AA42"/>
    <mergeCell ref="AB39:AD42"/>
    <mergeCell ref="AE39:AH42"/>
    <mergeCell ref="H40:J40"/>
    <mergeCell ref="H41:J41"/>
    <mergeCell ref="H42:J42"/>
    <mergeCell ref="U23:W26"/>
    <mergeCell ref="X23:AA26"/>
    <mergeCell ref="A19:F22"/>
    <mergeCell ref="H19:J19"/>
    <mergeCell ref="K19:O22"/>
    <mergeCell ref="P19:T22"/>
    <mergeCell ref="AB23:AD26"/>
    <mergeCell ref="AE23:AH26"/>
    <mergeCell ref="H24:J24"/>
    <mergeCell ref="H25:J25"/>
    <mergeCell ref="H26:J26"/>
    <mergeCell ref="AE19:AH22"/>
    <mergeCell ref="H20:J20"/>
    <mergeCell ref="H21:J21"/>
    <mergeCell ref="H22:J22"/>
    <mergeCell ref="B57:E58"/>
    <mergeCell ref="F57:J58"/>
    <mergeCell ref="U19:W22"/>
    <mergeCell ref="X19:AA22"/>
    <mergeCell ref="AB19:AD22"/>
    <mergeCell ref="A27:F30"/>
    <mergeCell ref="H27:J27"/>
    <mergeCell ref="K27:O30"/>
    <mergeCell ref="P27:T30"/>
    <mergeCell ref="U27:W30"/>
    <mergeCell ref="X27:AA30"/>
    <mergeCell ref="AB27:AD30"/>
    <mergeCell ref="H35:J35"/>
    <mergeCell ref="K35:O38"/>
    <mergeCell ref="P35:T38"/>
    <mergeCell ref="U35:W38"/>
    <mergeCell ref="X35:AA38"/>
    <mergeCell ref="U31:W34"/>
    <mergeCell ref="X31:AA34"/>
    <mergeCell ref="AB31:AD34"/>
    <mergeCell ref="A23:F26"/>
    <mergeCell ref="H23:J23"/>
    <mergeCell ref="K23:O26"/>
    <mergeCell ref="P23:T26"/>
    <mergeCell ref="AB11:AD14"/>
    <mergeCell ref="AB15:AD18"/>
    <mergeCell ref="AE10:AH10"/>
    <mergeCell ref="AE11:AH14"/>
    <mergeCell ref="AE15:AH18"/>
    <mergeCell ref="X15:AA18"/>
    <mergeCell ref="H16:J16"/>
    <mergeCell ref="H17:J17"/>
    <mergeCell ref="H18:J18"/>
    <mergeCell ref="U10:W10"/>
    <mergeCell ref="G10:J10"/>
    <mergeCell ref="K10:O10"/>
    <mergeCell ref="P10:T10"/>
    <mergeCell ref="V4:X4"/>
    <mergeCell ref="AF4:AH4"/>
    <mergeCell ref="AD4:AE4"/>
    <mergeCell ref="Z4:AC4"/>
    <mergeCell ref="X10:AA10"/>
    <mergeCell ref="AB10:AD10"/>
    <mergeCell ref="A10:F10"/>
    <mergeCell ref="A8:AH8"/>
    <mergeCell ref="U57:V57"/>
    <mergeCell ref="W57:Y57"/>
    <mergeCell ref="A15:F18"/>
    <mergeCell ref="H15:J15"/>
    <mergeCell ref="K15:O18"/>
    <mergeCell ref="P15:T18"/>
    <mergeCell ref="U15:W18"/>
    <mergeCell ref="U11:W14"/>
    <mergeCell ref="X11:AA14"/>
    <mergeCell ref="H11:J11"/>
    <mergeCell ref="H12:J12"/>
    <mergeCell ref="H13:J13"/>
    <mergeCell ref="H14:J14"/>
    <mergeCell ref="A11:F14"/>
    <mergeCell ref="K11:O14"/>
    <mergeCell ref="P11:T14"/>
  </mergeCells>
  <phoneticPr fontId="2"/>
  <dataValidations count="1">
    <dataValidation type="list" allowBlank="1" showInputMessage="1" showErrorMessage="1" sqref="Q9 U9" xr:uid="{00000000-0002-0000-0200-000000000000}">
      <formula1>#REF!</formula1>
    </dataValidation>
  </dataValidations>
  <pageMargins left="0.7" right="0.7" top="0.75" bottom="0.75" header="0.3" footer="0.3"/>
  <pageSetup paperSize="9" scale="72"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44450</xdr:colOff>
                    <xdr:row>10</xdr:row>
                    <xdr:rowOff>0</xdr:rowOff>
                  </from>
                  <to>
                    <xdr:col>6</xdr:col>
                    <xdr:colOff>222250</xdr:colOff>
                    <xdr:row>11</xdr:row>
                    <xdr:rowOff>6350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44450</xdr:colOff>
                    <xdr:row>10</xdr:row>
                    <xdr:rowOff>336550</xdr:rowOff>
                  </from>
                  <to>
                    <xdr:col>6</xdr:col>
                    <xdr:colOff>222250</xdr:colOff>
                    <xdr:row>12</xdr:row>
                    <xdr:rowOff>6350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6</xdr:col>
                    <xdr:colOff>44450</xdr:colOff>
                    <xdr:row>11</xdr:row>
                    <xdr:rowOff>336550</xdr:rowOff>
                  </from>
                  <to>
                    <xdr:col>6</xdr:col>
                    <xdr:colOff>222250</xdr:colOff>
                    <xdr:row>13</xdr:row>
                    <xdr:rowOff>6350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6</xdr:col>
                    <xdr:colOff>44450</xdr:colOff>
                    <xdr:row>12</xdr:row>
                    <xdr:rowOff>336550</xdr:rowOff>
                  </from>
                  <to>
                    <xdr:col>6</xdr:col>
                    <xdr:colOff>222250</xdr:colOff>
                    <xdr:row>14</xdr:row>
                    <xdr:rowOff>6350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6</xdr:col>
                    <xdr:colOff>44450</xdr:colOff>
                    <xdr:row>13</xdr:row>
                    <xdr:rowOff>336550</xdr:rowOff>
                  </from>
                  <to>
                    <xdr:col>6</xdr:col>
                    <xdr:colOff>222250</xdr:colOff>
                    <xdr:row>15</xdr:row>
                    <xdr:rowOff>6350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xdr:col>
                    <xdr:colOff>44450</xdr:colOff>
                    <xdr:row>14</xdr:row>
                    <xdr:rowOff>336550</xdr:rowOff>
                  </from>
                  <to>
                    <xdr:col>6</xdr:col>
                    <xdr:colOff>222250</xdr:colOff>
                    <xdr:row>16</xdr:row>
                    <xdr:rowOff>6350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6</xdr:col>
                    <xdr:colOff>44450</xdr:colOff>
                    <xdr:row>15</xdr:row>
                    <xdr:rowOff>336550</xdr:rowOff>
                  </from>
                  <to>
                    <xdr:col>6</xdr:col>
                    <xdr:colOff>222250</xdr:colOff>
                    <xdr:row>17</xdr:row>
                    <xdr:rowOff>6350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6</xdr:col>
                    <xdr:colOff>44450</xdr:colOff>
                    <xdr:row>16</xdr:row>
                    <xdr:rowOff>336550</xdr:rowOff>
                  </from>
                  <to>
                    <xdr:col>6</xdr:col>
                    <xdr:colOff>222250</xdr:colOff>
                    <xdr:row>18</xdr:row>
                    <xdr:rowOff>6350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6</xdr:col>
                    <xdr:colOff>44450</xdr:colOff>
                    <xdr:row>16</xdr:row>
                    <xdr:rowOff>336550</xdr:rowOff>
                  </from>
                  <to>
                    <xdr:col>6</xdr:col>
                    <xdr:colOff>222250</xdr:colOff>
                    <xdr:row>18</xdr:row>
                    <xdr:rowOff>6350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6</xdr:col>
                    <xdr:colOff>44450</xdr:colOff>
                    <xdr:row>17</xdr:row>
                    <xdr:rowOff>336550</xdr:rowOff>
                  </from>
                  <to>
                    <xdr:col>6</xdr:col>
                    <xdr:colOff>222250</xdr:colOff>
                    <xdr:row>19</xdr:row>
                    <xdr:rowOff>6350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6</xdr:col>
                    <xdr:colOff>44450</xdr:colOff>
                    <xdr:row>18</xdr:row>
                    <xdr:rowOff>336550</xdr:rowOff>
                  </from>
                  <to>
                    <xdr:col>6</xdr:col>
                    <xdr:colOff>222250</xdr:colOff>
                    <xdr:row>20</xdr:row>
                    <xdr:rowOff>6350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6</xdr:col>
                    <xdr:colOff>44450</xdr:colOff>
                    <xdr:row>19</xdr:row>
                    <xdr:rowOff>336550</xdr:rowOff>
                  </from>
                  <to>
                    <xdr:col>6</xdr:col>
                    <xdr:colOff>222250</xdr:colOff>
                    <xdr:row>21</xdr:row>
                    <xdr:rowOff>6350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6</xdr:col>
                    <xdr:colOff>44450</xdr:colOff>
                    <xdr:row>20</xdr:row>
                    <xdr:rowOff>336550</xdr:rowOff>
                  </from>
                  <to>
                    <xdr:col>6</xdr:col>
                    <xdr:colOff>222250</xdr:colOff>
                    <xdr:row>22</xdr:row>
                    <xdr:rowOff>6350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6</xdr:col>
                    <xdr:colOff>44450</xdr:colOff>
                    <xdr:row>20</xdr:row>
                    <xdr:rowOff>336550</xdr:rowOff>
                  </from>
                  <to>
                    <xdr:col>6</xdr:col>
                    <xdr:colOff>222250</xdr:colOff>
                    <xdr:row>22</xdr:row>
                    <xdr:rowOff>6350</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6</xdr:col>
                    <xdr:colOff>44450</xdr:colOff>
                    <xdr:row>21</xdr:row>
                    <xdr:rowOff>336550</xdr:rowOff>
                  </from>
                  <to>
                    <xdr:col>6</xdr:col>
                    <xdr:colOff>222250</xdr:colOff>
                    <xdr:row>23</xdr:row>
                    <xdr:rowOff>6350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6</xdr:col>
                    <xdr:colOff>44450</xdr:colOff>
                    <xdr:row>22</xdr:row>
                    <xdr:rowOff>336550</xdr:rowOff>
                  </from>
                  <to>
                    <xdr:col>6</xdr:col>
                    <xdr:colOff>222250</xdr:colOff>
                    <xdr:row>24</xdr:row>
                    <xdr:rowOff>6350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6</xdr:col>
                    <xdr:colOff>44450</xdr:colOff>
                    <xdr:row>23</xdr:row>
                    <xdr:rowOff>336550</xdr:rowOff>
                  </from>
                  <to>
                    <xdr:col>6</xdr:col>
                    <xdr:colOff>222250</xdr:colOff>
                    <xdr:row>25</xdr:row>
                    <xdr:rowOff>6350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44450</xdr:colOff>
                    <xdr:row>24</xdr:row>
                    <xdr:rowOff>336550</xdr:rowOff>
                  </from>
                  <to>
                    <xdr:col>6</xdr:col>
                    <xdr:colOff>222250</xdr:colOff>
                    <xdr:row>26</xdr:row>
                    <xdr:rowOff>6350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6</xdr:col>
                    <xdr:colOff>44450</xdr:colOff>
                    <xdr:row>24</xdr:row>
                    <xdr:rowOff>336550</xdr:rowOff>
                  </from>
                  <to>
                    <xdr:col>6</xdr:col>
                    <xdr:colOff>222250</xdr:colOff>
                    <xdr:row>26</xdr:row>
                    <xdr:rowOff>6350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44450</xdr:colOff>
                    <xdr:row>25</xdr:row>
                    <xdr:rowOff>336550</xdr:rowOff>
                  </from>
                  <to>
                    <xdr:col>6</xdr:col>
                    <xdr:colOff>222250</xdr:colOff>
                    <xdr:row>27</xdr:row>
                    <xdr:rowOff>6350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6</xdr:col>
                    <xdr:colOff>44450</xdr:colOff>
                    <xdr:row>26</xdr:row>
                    <xdr:rowOff>336550</xdr:rowOff>
                  </from>
                  <to>
                    <xdr:col>6</xdr:col>
                    <xdr:colOff>222250</xdr:colOff>
                    <xdr:row>28</xdr:row>
                    <xdr:rowOff>6350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44450</xdr:colOff>
                    <xdr:row>27</xdr:row>
                    <xdr:rowOff>336550</xdr:rowOff>
                  </from>
                  <to>
                    <xdr:col>6</xdr:col>
                    <xdr:colOff>222250</xdr:colOff>
                    <xdr:row>29</xdr:row>
                    <xdr:rowOff>6350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6</xdr:col>
                    <xdr:colOff>44450</xdr:colOff>
                    <xdr:row>28</xdr:row>
                    <xdr:rowOff>336550</xdr:rowOff>
                  </from>
                  <to>
                    <xdr:col>6</xdr:col>
                    <xdr:colOff>222250</xdr:colOff>
                    <xdr:row>30</xdr:row>
                    <xdr:rowOff>6350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44450</xdr:colOff>
                    <xdr:row>28</xdr:row>
                    <xdr:rowOff>336550</xdr:rowOff>
                  </from>
                  <to>
                    <xdr:col>6</xdr:col>
                    <xdr:colOff>222250</xdr:colOff>
                    <xdr:row>30</xdr:row>
                    <xdr:rowOff>6350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6</xdr:col>
                    <xdr:colOff>44450</xdr:colOff>
                    <xdr:row>29</xdr:row>
                    <xdr:rowOff>336550</xdr:rowOff>
                  </from>
                  <to>
                    <xdr:col>6</xdr:col>
                    <xdr:colOff>222250</xdr:colOff>
                    <xdr:row>31</xdr:row>
                    <xdr:rowOff>6350</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44450</xdr:colOff>
                    <xdr:row>30</xdr:row>
                    <xdr:rowOff>336550</xdr:rowOff>
                  </from>
                  <to>
                    <xdr:col>6</xdr:col>
                    <xdr:colOff>222250</xdr:colOff>
                    <xdr:row>32</xdr:row>
                    <xdr:rowOff>6350</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6</xdr:col>
                    <xdr:colOff>44450</xdr:colOff>
                    <xdr:row>31</xdr:row>
                    <xdr:rowOff>336550</xdr:rowOff>
                  </from>
                  <to>
                    <xdr:col>6</xdr:col>
                    <xdr:colOff>222250</xdr:colOff>
                    <xdr:row>33</xdr:row>
                    <xdr:rowOff>6350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44450</xdr:colOff>
                    <xdr:row>32</xdr:row>
                    <xdr:rowOff>336550</xdr:rowOff>
                  </from>
                  <to>
                    <xdr:col>6</xdr:col>
                    <xdr:colOff>222250</xdr:colOff>
                    <xdr:row>34</xdr:row>
                    <xdr:rowOff>6350</xdr:rowOff>
                  </to>
                </anchor>
              </controlPr>
            </control>
          </mc:Choice>
        </mc:AlternateContent>
        <mc:AlternateContent xmlns:mc="http://schemas.openxmlformats.org/markup-compatibility/2006">
          <mc:Choice Requires="x14">
            <control shapeId="4135" r:id="rId32" name="Check Box 39">
              <controlPr defaultSize="0" autoFill="0" autoLine="0" autoPict="0">
                <anchor moveWithCells="1">
                  <from>
                    <xdr:col>6</xdr:col>
                    <xdr:colOff>44450</xdr:colOff>
                    <xdr:row>32</xdr:row>
                    <xdr:rowOff>336550</xdr:rowOff>
                  </from>
                  <to>
                    <xdr:col>6</xdr:col>
                    <xdr:colOff>222250</xdr:colOff>
                    <xdr:row>34</xdr:row>
                    <xdr:rowOff>6350</xdr:rowOff>
                  </to>
                </anchor>
              </controlPr>
            </control>
          </mc:Choice>
        </mc:AlternateContent>
        <mc:AlternateContent xmlns:mc="http://schemas.openxmlformats.org/markup-compatibility/2006">
          <mc:Choice Requires="x14">
            <control shapeId="4136" r:id="rId33" name="Check Box 40">
              <controlPr defaultSize="0" autoFill="0" autoLine="0" autoPict="0">
                <anchor moveWithCells="1">
                  <from>
                    <xdr:col>6</xdr:col>
                    <xdr:colOff>44450</xdr:colOff>
                    <xdr:row>33</xdr:row>
                    <xdr:rowOff>336550</xdr:rowOff>
                  </from>
                  <to>
                    <xdr:col>6</xdr:col>
                    <xdr:colOff>222250</xdr:colOff>
                    <xdr:row>35</xdr:row>
                    <xdr:rowOff>6350</xdr:rowOff>
                  </to>
                </anchor>
              </controlPr>
            </control>
          </mc:Choice>
        </mc:AlternateContent>
        <mc:AlternateContent xmlns:mc="http://schemas.openxmlformats.org/markup-compatibility/2006">
          <mc:Choice Requires="x14">
            <control shapeId="4137" r:id="rId34" name="Check Box 41">
              <controlPr defaultSize="0" autoFill="0" autoLine="0" autoPict="0">
                <anchor moveWithCells="1">
                  <from>
                    <xdr:col>6</xdr:col>
                    <xdr:colOff>44450</xdr:colOff>
                    <xdr:row>34</xdr:row>
                    <xdr:rowOff>336550</xdr:rowOff>
                  </from>
                  <to>
                    <xdr:col>6</xdr:col>
                    <xdr:colOff>222250</xdr:colOff>
                    <xdr:row>36</xdr:row>
                    <xdr:rowOff>6350</xdr:rowOff>
                  </to>
                </anchor>
              </controlPr>
            </control>
          </mc:Choice>
        </mc:AlternateContent>
        <mc:AlternateContent xmlns:mc="http://schemas.openxmlformats.org/markup-compatibility/2006">
          <mc:Choice Requires="x14">
            <control shapeId="4138" r:id="rId35" name="Check Box 42">
              <controlPr defaultSize="0" autoFill="0" autoLine="0" autoPict="0">
                <anchor moveWithCells="1">
                  <from>
                    <xdr:col>6</xdr:col>
                    <xdr:colOff>44450</xdr:colOff>
                    <xdr:row>35</xdr:row>
                    <xdr:rowOff>336550</xdr:rowOff>
                  </from>
                  <to>
                    <xdr:col>6</xdr:col>
                    <xdr:colOff>222250</xdr:colOff>
                    <xdr:row>37</xdr:row>
                    <xdr:rowOff>6350</xdr:rowOff>
                  </to>
                </anchor>
              </controlPr>
            </control>
          </mc:Choice>
        </mc:AlternateContent>
        <mc:AlternateContent xmlns:mc="http://schemas.openxmlformats.org/markup-compatibility/2006">
          <mc:Choice Requires="x14">
            <control shapeId="4139" r:id="rId36" name="Check Box 43">
              <controlPr defaultSize="0" autoFill="0" autoLine="0" autoPict="0">
                <anchor moveWithCells="1">
                  <from>
                    <xdr:col>6</xdr:col>
                    <xdr:colOff>44450</xdr:colOff>
                    <xdr:row>36</xdr:row>
                    <xdr:rowOff>336550</xdr:rowOff>
                  </from>
                  <to>
                    <xdr:col>6</xdr:col>
                    <xdr:colOff>222250</xdr:colOff>
                    <xdr:row>38</xdr:row>
                    <xdr:rowOff>6350</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6</xdr:col>
                    <xdr:colOff>44450</xdr:colOff>
                    <xdr:row>36</xdr:row>
                    <xdr:rowOff>336550</xdr:rowOff>
                  </from>
                  <to>
                    <xdr:col>6</xdr:col>
                    <xdr:colOff>222250</xdr:colOff>
                    <xdr:row>38</xdr:row>
                    <xdr:rowOff>6350</xdr:rowOff>
                  </to>
                </anchor>
              </controlPr>
            </control>
          </mc:Choice>
        </mc:AlternateContent>
        <mc:AlternateContent xmlns:mc="http://schemas.openxmlformats.org/markup-compatibility/2006">
          <mc:Choice Requires="x14">
            <control shapeId="4141" r:id="rId38" name="Check Box 45">
              <controlPr defaultSize="0" autoFill="0" autoLine="0" autoPict="0">
                <anchor moveWithCells="1">
                  <from>
                    <xdr:col>6</xdr:col>
                    <xdr:colOff>44450</xdr:colOff>
                    <xdr:row>37</xdr:row>
                    <xdr:rowOff>336550</xdr:rowOff>
                  </from>
                  <to>
                    <xdr:col>6</xdr:col>
                    <xdr:colOff>222250</xdr:colOff>
                    <xdr:row>39</xdr:row>
                    <xdr:rowOff>6350</xdr:rowOff>
                  </to>
                </anchor>
              </controlPr>
            </control>
          </mc:Choice>
        </mc:AlternateContent>
        <mc:AlternateContent xmlns:mc="http://schemas.openxmlformats.org/markup-compatibility/2006">
          <mc:Choice Requires="x14">
            <control shapeId="4142" r:id="rId39" name="Check Box 46">
              <controlPr defaultSize="0" autoFill="0" autoLine="0" autoPict="0">
                <anchor moveWithCells="1">
                  <from>
                    <xdr:col>6</xdr:col>
                    <xdr:colOff>44450</xdr:colOff>
                    <xdr:row>38</xdr:row>
                    <xdr:rowOff>336550</xdr:rowOff>
                  </from>
                  <to>
                    <xdr:col>6</xdr:col>
                    <xdr:colOff>222250</xdr:colOff>
                    <xdr:row>40</xdr:row>
                    <xdr:rowOff>6350</xdr:rowOff>
                  </to>
                </anchor>
              </controlPr>
            </control>
          </mc:Choice>
        </mc:AlternateContent>
        <mc:AlternateContent xmlns:mc="http://schemas.openxmlformats.org/markup-compatibility/2006">
          <mc:Choice Requires="x14">
            <control shapeId="4143" r:id="rId40" name="Check Box 47">
              <controlPr defaultSize="0" autoFill="0" autoLine="0" autoPict="0">
                <anchor moveWithCells="1">
                  <from>
                    <xdr:col>6</xdr:col>
                    <xdr:colOff>44450</xdr:colOff>
                    <xdr:row>39</xdr:row>
                    <xdr:rowOff>336550</xdr:rowOff>
                  </from>
                  <to>
                    <xdr:col>6</xdr:col>
                    <xdr:colOff>222250</xdr:colOff>
                    <xdr:row>41</xdr:row>
                    <xdr:rowOff>6350</xdr:rowOff>
                  </to>
                </anchor>
              </controlPr>
            </control>
          </mc:Choice>
        </mc:AlternateContent>
        <mc:AlternateContent xmlns:mc="http://schemas.openxmlformats.org/markup-compatibility/2006">
          <mc:Choice Requires="x14">
            <control shapeId="4144" r:id="rId41" name="Check Box 48">
              <controlPr defaultSize="0" autoFill="0" autoLine="0" autoPict="0">
                <anchor moveWithCells="1">
                  <from>
                    <xdr:col>6</xdr:col>
                    <xdr:colOff>44450</xdr:colOff>
                    <xdr:row>40</xdr:row>
                    <xdr:rowOff>336550</xdr:rowOff>
                  </from>
                  <to>
                    <xdr:col>6</xdr:col>
                    <xdr:colOff>222250</xdr:colOff>
                    <xdr:row>42</xdr:row>
                    <xdr:rowOff>6350</xdr:rowOff>
                  </to>
                </anchor>
              </controlPr>
            </control>
          </mc:Choice>
        </mc:AlternateContent>
        <mc:AlternateContent xmlns:mc="http://schemas.openxmlformats.org/markup-compatibility/2006">
          <mc:Choice Requires="x14">
            <control shapeId="4145" r:id="rId42" name="Check Box 49">
              <controlPr defaultSize="0" autoFill="0" autoLine="0" autoPict="0">
                <anchor moveWithCells="1">
                  <from>
                    <xdr:col>6</xdr:col>
                    <xdr:colOff>44450</xdr:colOff>
                    <xdr:row>40</xdr:row>
                    <xdr:rowOff>336550</xdr:rowOff>
                  </from>
                  <to>
                    <xdr:col>6</xdr:col>
                    <xdr:colOff>222250</xdr:colOff>
                    <xdr:row>42</xdr:row>
                    <xdr:rowOff>6350</xdr:rowOff>
                  </to>
                </anchor>
              </controlPr>
            </control>
          </mc:Choice>
        </mc:AlternateContent>
        <mc:AlternateContent xmlns:mc="http://schemas.openxmlformats.org/markup-compatibility/2006">
          <mc:Choice Requires="x14">
            <control shapeId="4146" r:id="rId43" name="Check Box 50">
              <controlPr defaultSize="0" autoFill="0" autoLine="0" autoPict="0">
                <anchor moveWithCells="1">
                  <from>
                    <xdr:col>6</xdr:col>
                    <xdr:colOff>44450</xdr:colOff>
                    <xdr:row>41</xdr:row>
                    <xdr:rowOff>336550</xdr:rowOff>
                  </from>
                  <to>
                    <xdr:col>6</xdr:col>
                    <xdr:colOff>222250</xdr:colOff>
                    <xdr:row>43</xdr:row>
                    <xdr:rowOff>6350</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6</xdr:col>
                    <xdr:colOff>44450</xdr:colOff>
                    <xdr:row>42</xdr:row>
                    <xdr:rowOff>336550</xdr:rowOff>
                  </from>
                  <to>
                    <xdr:col>6</xdr:col>
                    <xdr:colOff>222250</xdr:colOff>
                    <xdr:row>44</xdr:row>
                    <xdr:rowOff>6350</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6</xdr:col>
                    <xdr:colOff>44450</xdr:colOff>
                    <xdr:row>43</xdr:row>
                    <xdr:rowOff>336550</xdr:rowOff>
                  </from>
                  <to>
                    <xdr:col>6</xdr:col>
                    <xdr:colOff>222250</xdr:colOff>
                    <xdr:row>45</xdr:row>
                    <xdr:rowOff>6350</xdr:rowOff>
                  </to>
                </anchor>
              </controlPr>
            </control>
          </mc:Choice>
        </mc:AlternateContent>
        <mc:AlternateContent xmlns:mc="http://schemas.openxmlformats.org/markup-compatibility/2006">
          <mc:Choice Requires="x14">
            <control shapeId="4149" r:id="rId46" name="Check Box 53">
              <controlPr defaultSize="0" autoFill="0" autoLine="0" autoPict="0">
                <anchor moveWithCells="1">
                  <from>
                    <xdr:col>6</xdr:col>
                    <xdr:colOff>44450</xdr:colOff>
                    <xdr:row>44</xdr:row>
                    <xdr:rowOff>336550</xdr:rowOff>
                  </from>
                  <to>
                    <xdr:col>6</xdr:col>
                    <xdr:colOff>222250</xdr:colOff>
                    <xdr:row>46</xdr:row>
                    <xdr:rowOff>6350</xdr:rowOff>
                  </to>
                </anchor>
              </controlPr>
            </control>
          </mc:Choice>
        </mc:AlternateContent>
        <mc:AlternateContent xmlns:mc="http://schemas.openxmlformats.org/markup-compatibility/2006">
          <mc:Choice Requires="x14">
            <control shapeId="4151" r:id="rId47" name="Check Box 55">
              <controlPr defaultSize="0" autoFill="0" autoLine="0" autoPict="0">
                <anchor moveWithCells="1">
                  <from>
                    <xdr:col>6</xdr:col>
                    <xdr:colOff>44450</xdr:colOff>
                    <xdr:row>44</xdr:row>
                    <xdr:rowOff>336550</xdr:rowOff>
                  </from>
                  <to>
                    <xdr:col>6</xdr:col>
                    <xdr:colOff>222250</xdr:colOff>
                    <xdr:row>46</xdr:row>
                    <xdr:rowOff>6350</xdr:rowOff>
                  </to>
                </anchor>
              </controlPr>
            </control>
          </mc:Choice>
        </mc:AlternateContent>
        <mc:AlternateContent xmlns:mc="http://schemas.openxmlformats.org/markup-compatibility/2006">
          <mc:Choice Requires="x14">
            <control shapeId="4152" r:id="rId48" name="Check Box 56">
              <controlPr defaultSize="0" autoFill="0" autoLine="0" autoPict="0">
                <anchor moveWithCells="1">
                  <from>
                    <xdr:col>6</xdr:col>
                    <xdr:colOff>44450</xdr:colOff>
                    <xdr:row>44</xdr:row>
                    <xdr:rowOff>336550</xdr:rowOff>
                  </from>
                  <to>
                    <xdr:col>6</xdr:col>
                    <xdr:colOff>222250</xdr:colOff>
                    <xdr:row>46</xdr:row>
                    <xdr:rowOff>6350</xdr:rowOff>
                  </to>
                </anchor>
              </controlPr>
            </control>
          </mc:Choice>
        </mc:AlternateContent>
        <mc:AlternateContent xmlns:mc="http://schemas.openxmlformats.org/markup-compatibility/2006">
          <mc:Choice Requires="x14">
            <control shapeId="4153" r:id="rId49" name="Check Box 57">
              <controlPr defaultSize="0" autoFill="0" autoLine="0" autoPict="0">
                <anchor moveWithCells="1">
                  <from>
                    <xdr:col>6</xdr:col>
                    <xdr:colOff>44450</xdr:colOff>
                    <xdr:row>45</xdr:row>
                    <xdr:rowOff>336550</xdr:rowOff>
                  </from>
                  <to>
                    <xdr:col>6</xdr:col>
                    <xdr:colOff>222250</xdr:colOff>
                    <xdr:row>47</xdr:row>
                    <xdr:rowOff>6350</xdr:rowOff>
                  </to>
                </anchor>
              </controlPr>
            </control>
          </mc:Choice>
        </mc:AlternateContent>
        <mc:AlternateContent xmlns:mc="http://schemas.openxmlformats.org/markup-compatibility/2006">
          <mc:Choice Requires="x14">
            <control shapeId="4154" r:id="rId50" name="Check Box 58">
              <controlPr defaultSize="0" autoFill="0" autoLine="0" autoPict="0">
                <anchor moveWithCells="1">
                  <from>
                    <xdr:col>6</xdr:col>
                    <xdr:colOff>44450</xdr:colOff>
                    <xdr:row>46</xdr:row>
                    <xdr:rowOff>336550</xdr:rowOff>
                  </from>
                  <to>
                    <xdr:col>6</xdr:col>
                    <xdr:colOff>222250</xdr:colOff>
                    <xdr:row>48</xdr:row>
                    <xdr:rowOff>6350</xdr:rowOff>
                  </to>
                </anchor>
              </controlPr>
            </control>
          </mc:Choice>
        </mc:AlternateContent>
        <mc:AlternateContent xmlns:mc="http://schemas.openxmlformats.org/markup-compatibility/2006">
          <mc:Choice Requires="x14">
            <control shapeId="4155" r:id="rId51" name="Check Box 59">
              <controlPr defaultSize="0" autoFill="0" autoLine="0" autoPict="0">
                <anchor moveWithCells="1">
                  <from>
                    <xdr:col>6</xdr:col>
                    <xdr:colOff>44450</xdr:colOff>
                    <xdr:row>47</xdr:row>
                    <xdr:rowOff>336550</xdr:rowOff>
                  </from>
                  <to>
                    <xdr:col>6</xdr:col>
                    <xdr:colOff>222250</xdr:colOff>
                    <xdr:row>49</xdr:row>
                    <xdr:rowOff>6350</xdr:rowOff>
                  </to>
                </anchor>
              </controlPr>
            </control>
          </mc:Choice>
        </mc:AlternateContent>
        <mc:AlternateContent xmlns:mc="http://schemas.openxmlformats.org/markup-compatibility/2006">
          <mc:Choice Requires="x14">
            <control shapeId="4156" r:id="rId52" name="Check Box 60">
              <controlPr defaultSize="0" autoFill="0" autoLine="0" autoPict="0">
                <anchor moveWithCells="1">
                  <from>
                    <xdr:col>6</xdr:col>
                    <xdr:colOff>44450</xdr:colOff>
                    <xdr:row>48</xdr:row>
                    <xdr:rowOff>336550</xdr:rowOff>
                  </from>
                  <to>
                    <xdr:col>6</xdr:col>
                    <xdr:colOff>222250</xdr:colOff>
                    <xdr:row>50</xdr:row>
                    <xdr:rowOff>6350</xdr:rowOff>
                  </to>
                </anchor>
              </controlPr>
            </control>
          </mc:Choice>
        </mc:AlternateContent>
        <mc:AlternateContent xmlns:mc="http://schemas.openxmlformats.org/markup-compatibility/2006">
          <mc:Choice Requires="x14">
            <control shapeId="4157" r:id="rId53" name="Check Box 61">
              <controlPr defaultSize="0" autoFill="0" autoLine="0" autoPict="0">
                <anchor moveWithCells="1">
                  <from>
                    <xdr:col>6</xdr:col>
                    <xdr:colOff>44450</xdr:colOff>
                    <xdr:row>48</xdr:row>
                    <xdr:rowOff>336550</xdr:rowOff>
                  </from>
                  <to>
                    <xdr:col>6</xdr:col>
                    <xdr:colOff>222250</xdr:colOff>
                    <xdr:row>50</xdr:row>
                    <xdr:rowOff>6350</xdr:rowOff>
                  </to>
                </anchor>
              </controlPr>
            </control>
          </mc:Choice>
        </mc:AlternateContent>
        <mc:AlternateContent xmlns:mc="http://schemas.openxmlformats.org/markup-compatibility/2006">
          <mc:Choice Requires="x14">
            <control shapeId="4158" r:id="rId54" name="Check Box 62">
              <controlPr defaultSize="0" autoFill="0" autoLine="0" autoPict="0">
                <anchor moveWithCells="1">
                  <from>
                    <xdr:col>6</xdr:col>
                    <xdr:colOff>44450</xdr:colOff>
                    <xdr:row>49</xdr:row>
                    <xdr:rowOff>336550</xdr:rowOff>
                  </from>
                  <to>
                    <xdr:col>6</xdr:col>
                    <xdr:colOff>222250</xdr:colOff>
                    <xdr:row>51</xdr:row>
                    <xdr:rowOff>6350</xdr:rowOff>
                  </to>
                </anchor>
              </controlPr>
            </control>
          </mc:Choice>
        </mc:AlternateContent>
        <mc:AlternateContent xmlns:mc="http://schemas.openxmlformats.org/markup-compatibility/2006">
          <mc:Choice Requires="x14">
            <control shapeId="4159" r:id="rId55" name="Check Box 63">
              <controlPr defaultSize="0" autoFill="0" autoLine="0" autoPict="0">
                <anchor moveWithCells="1">
                  <from>
                    <xdr:col>6</xdr:col>
                    <xdr:colOff>44450</xdr:colOff>
                    <xdr:row>50</xdr:row>
                    <xdr:rowOff>336550</xdr:rowOff>
                  </from>
                  <to>
                    <xdr:col>6</xdr:col>
                    <xdr:colOff>222250</xdr:colOff>
                    <xdr:row>52</xdr:row>
                    <xdr:rowOff>6350</xdr:rowOff>
                  </to>
                </anchor>
              </controlPr>
            </control>
          </mc:Choice>
        </mc:AlternateContent>
        <mc:AlternateContent xmlns:mc="http://schemas.openxmlformats.org/markup-compatibility/2006">
          <mc:Choice Requires="x14">
            <control shapeId="4160" r:id="rId56" name="Check Box 64">
              <controlPr defaultSize="0" autoFill="0" autoLine="0" autoPict="0">
                <anchor moveWithCells="1">
                  <from>
                    <xdr:col>6</xdr:col>
                    <xdr:colOff>44450</xdr:colOff>
                    <xdr:row>51</xdr:row>
                    <xdr:rowOff>336550</xdr:rowOff>
                  </from>
                  <to>
                    <xdr:col>6</xdr:col>
                    <xdr:colOff>222250</xdr:colOff>
                    <xdr:row>53</xdr:row>
                    <xdr:rowOff>6350</xdr:rowOff>
                  </to>
                </anchor>
              </controlPr>
            </control>
          </mc:Choice>
        </mc:AlternateContent>
        <mc:AlternateContent xmlns:mc="http://schemas.openxmlformats.org/markup-compatibility/2006">
          <mc:Choice Requires="x14">
            <control shapeId="4161" r:id="rId57" name="Check Box 65">
              <controlPr defaultSize="0" autoFill="0" autoLine="0" autoPict="0">
                <anchor moveWithCells="1">
                  <from>
                    <xdr:col>6</xdr:col>
                    <xdr:colOff>44450</xdr:colOff>
                    <xdr:row>52</xdr:row>
                    <xdr:rowOff>336550</xdr:rowOff>
                  </from>
                  <to>
                    <xdr:col>6</xdr:col>
                    <xdr:colOff>222250</xdr:colOff>
                    <xdr:row>54</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62"/>
  <sheetViews>
    <sheetView tabSelected="1" zoomScale="90" zoomScaleNormal="90" workbookViewId="0">
      <selection activeCell="AK8" sqref="AK8"/>
    </sheetView>
  </sheetViews>
  <sheetFormatPr defaultColWidth="8.81640625" defaultRowHeight="13" x14ac:dyDescent="0.2"/>
  <cols>
    <col min="1" max="34" width="3.6328125" style="6" customWidth="1"/>
    <col min="35" max="35" width="11.36328125" style="6" customWidth="1"/>
    <col min="36" max="16384" width="8.81640625" style="6"/>
  </cols>
  <sheetData>
    <row r="1" spans="1:36" x14ac:dyDescent="0.2">
      <c r="A1" s="20" t="s">
        <v>249</v>
      </c>
      <c r="F1" s="7"/>
      <c r="G1" s="7"/>
      <c r="P1" s="209" t="s">
        <v>22</v>
      </c>
      <c r="Q1" s="112"/>
      <c r="R1" s="210"/>
      <c r="S1" s="209" t="str">
        <f>IF(YC書式512_医療機器・経費内訳書!O1="","",YC書式512_医療機器・経費内訳書!O1)</f>
        <v/>
      </c>
      <c r="T1" s="112"/>
      <c r="U1" s="112"/>
      <c r="V1" s="112"/>
      <c r="W1" s="112"/>
      <c r="X1" s="112"/>
      <c r="Y1" s="112"/>
      <c r="Z1" s="112"/>
      <c r="AA1" s="112"/>
      <c r="AB1" s="112"/>
      <c r="AC1" s="112"/>
      <c r="AD1" s="112"/>
      <c r="AE1" s="112"/>
      <c r="AF1" s="112"/>
      <c r="AG1" s="112"/>
      <c r="AH1" s="210"/>
    </row>
    <row r="2" spans="1:36" ht="12.9" customHeight="1" x14ac:dyDescent="0.2">
      <c r="A2" s="42"/>
      <c r="F2" s="7"/>
      <c r="G2" s="7"/>
      <c r="P2" s="231" t="s">
        <v>39</v>
      </c>
      <c r="Q2" s="232"/>
      <c r="R2" s="233"/>
      <c r="S2" s="66" t="str">
        <f>YC書式512_医療機器・経費内訳書!O2</f>
        <v>■</v>
      </c>
      <c r="T2" s="332" t="str">
        <f>YC書式512_医療機器・経費内訳書!P2</f>
        <v>治験</v>
      </c>
      <c r="U2" s="332"/>
      <c r="V2" s="332"/>
      <c r="W2" s="67" t="str">
        <f>YC書式512_医療機器・経費内訳書!S2</f>
        <v>□</v>
      </c>
      <c r="X2" s="332" t="str">
        <f>YC書式512_医療機器・経費内訳書!T2</f>
        <v>拡大治験</v>
      </c>
      <c r="Y2" s="332"/>
      <c r="Z2" s="332"/>
      <c r="AA2" s="332"/>
      <c r="AB2" s="67" t="str">
        <f>YC書式512_医療機器・経費内訳書!X2</f>
        <v>□</v>
      </c>
      <c r="AC2" s="332" t="str">
        <f>YC書式512_医療機器・経費内訳書!Y2</f>
        <v>製造販売後臨床試験</v>
      </c>
      <c r="AD2" s="332"/>
      <c r="AE2" s="332"/>
      <c r="AF2" s="332"/>
      <c r="AG2" s="332"/>
      <c r="AH2" s="333"/>
    </row>
    <row r="3" spans="1:36" ht="12.9" customHeight="1" x14ac:dyDescent="0.2">
      <c r="A3" s="42"/>
      <c r="F3" s="7"/>
      <c r="G3" s="7"/>
      <c r="P3" s="234"/>
      <c r="Q3" s="235"/>
      <c r="R3" s="236"/>
      <c r="S3" s="66" t="str">
        <f>YC書式512_医療機器・経費内訳書!O3</f>
        <v>□</v>
      </c>
      <c r="T3" s="332" t="str">
        <f>YC書式512_医療機器・経費内訳書!P3</f>
        <v>医薬品　</v>
      </c>
      <c r="U3" s="332"/>
      <c r="V3" s="332"/>
      <c r="W3" s="67" t="str">
        <f>YC書式512_医療機器・経費内訳書!S3</f>
        <v>■</v>
      </c>
      <c r="X3" s="334" t="str">
        <f>YC書式512_医療機器・経費内訳書!T3</f>
        <v>医療機器</v>
      </c>
      <c r="Y3" s="334"/>
      <c r="Z3" s="334"/>
      <c r="AA3" s="334"/>
      <c r="AB3" s="67" t="str">
        <f>YC書式512_医療機器・経費内訳書!X3</f>
        <v>□</v>
      </c>
      <c r="AC3" s="332" t="str">
        <f>YC書式512_医療機器・経費内訳書!Y3</f>
        <v>再生医療等製品</v>
      </c>
      <c r="AD3" s="332"/>
      <c r="AE3" s="332"/>
      <c r="AF3" s="332"/>
      <c r="AG3" s="332"/>
      <c r="AH3" s="333"/>
    </row>
    <row r="4" spans="1:36" x14ac:dyDescent="0.2">
      <c r="A4" s="42"/>
      <c r="F4" s="7"/>
      <c r="G4" s="7"/>
      <c r="U4" s="68" t="str">
        <f>YC書式512_医療機器・経費内訳書!P4</f>
        <v>■</v>
      </c>
      <c r="V4" s="273" t="s">
        <v>110</v>
      </c>
      <c r="W4" s="273"/>
      <c r="X4" s="273"/>
      <c r="Y4" s="68" t="str">
        <f>YC書式512_医療機器・経費内訳書!T4</f>
        <v>□</v>
      </c>
      <c r="Z4" s="273" t="s">
        <v>111</v>
      </c>
      <c r="AA4" s="273"/>
      <c r="AB4" s="273"/>
      <c r="AC4" s="273"/>
      <c r="AD4" s="335" t="s">
        <v>165</v>
      </c>
      <c r="AE4" s="335"/>
      <c r="AF4" s="336" t="str">
        <f>YC書式512_医療機器・経費内訳書!AC4</f>
        <v>202●/●/●</v>
      </c>
      <c r="AG4" s="337"/>
      <c r="AH4" s="337"/>
    </row>
    <row r="5" spans="1:36" s="9" customFormat="1" ht="25.5" customHeight="1" x14ac:dyDescent="0.2">
      <c r="A5" s="105" t="s">
        <v>251</v>
      </c>
      <c r="B5" s="105"/>
      <c r="C5" s="105"/>
      <c r="D5" s="105"/>
      <c r="E5" s="105"/>
      <c r="F5" s="105"/>
      <c r="G5" s="105"/>
      <c r="H5" s="158" t="str">
        <f>IF(YC書式512_医療機器・経費内訳書!H5="","",YC書式512_医療機器・経費内訳書!H5)</f>
        <v/>
      </c>
      <c r="I5" s="158"/>
      <c r="J5" s="158"/>
      <c r="K5" s="158"/>
      <c r="L5" s="158"/>
      <c r="M5" s="158"/>
      <c r="N5" s="158"/>
      <c r="O5" s="158"/>
      <c r="P5" s="158"/>
      <c r="Q5" s="158"/>
      <c r="R5" s="256" t="s">
        <v>23</v>
      </c>
      <c r="S5" s="256"/>
      <c r="T5" s="256"/>
      <c r="U5" s="256"/>
      <c r="V5" s="256"/>
      <c r="W5" s="256"/>
      <c r="X5" s="256"/>
      <c r="Y5" s="331" t="str">
        <f>IF(YC書式512_医療機器・経費内訳書!W5="","",YC書式512_医療機器・経費内訳書!W5)</f>
        <v/>
      </c>
      <c r="Z5" s="331"/>
      <c r="AA5" s="331"/>
      <c r="AB5" s="331"/>
      <c r="AC5" s="331"/>
      <c r="AD5" s="331"/>
      <c r="AE5" s="331"/>
      <c r="AF5" s="331"/>
      <c r="AG5" s="331"/>
      <c r="AH5" s="331"/>
    </row>
    <row r="6" spans="1:36" s="9" customFormat="1" ht="34.5" customHeight="1" x14ac:dyDescent="0.2">
      <c r="A6" s="105" t="s">
        <v>0</v>
      </c>
      <c r="B6" s="105"/>
      <c r="C6" s="105"/>
      <c r="D6" s="105"/>
      <c r="E6" s="105"/>
      <c r="F6" s="105"/>
      <c r="G6" s="105"/>
      <c r="H6" s="375" t="str">
        <f>IF(YC書式512_医療機器・経費内訳書!H6="","",YC書式512_医療機器・経費内訳書!H6)</f>
        <v>テスト</v>
      </c>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row>
    <row r="7" spans="1:36" x14ac:dyDescent="0.2">
      <c r="A7" s="42"/>
      <c r="F7" s="7"/>
      <c r="G7" s="7"/>
    </row>
    <row r="8" spans="1:36" ht="19.399999999999999" customHeight="1" x14ac:dyDescent="0.2">
      <c r="A8" s="277" t="s">
        <v>169</v>
      </c>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row>
    <row r="9" spans="1:36" x14ac:dyDescent="0.2">
      <c r="A9" s="4"/>
      <c r="B9" s="9"/>
      <c r="C9" s="9"/>
      <c r="D9" s="9"/>
      <c r="E9" s="9"/>
      <c r="F9" s="9"/>
      <c r="G9" s="9"/>
      <c r="H9" s="9"/>
      <c r="I9" s="9"/>
      <c r="J9" s="9"/>
      <c r="K9" s="9"/>
      <c r="L9" s="9"/>
      <c r="M9" s="9"/>
      <c r="N9" s="9"/>
      <c r="O9" s="9"/>
      <c r="P9" s="9"/>
      <c r="Q9" s="78"/>
      <c r="R9" s="4"/>
      <c r="S9" s="4"/>
      <c r="T9" s="4"/>
      <c r="U9" s="78"/>
      <c r="V9" s="4"/>
      <c r="W9" s="4"/>
      <c r="X9" s="4"/>
      <c r="Y9" s="79"/>
      <c r="Z9" s="79"/>
      <c r="AA9" s="79"/>
      <c r="AB9" s="79"/>
      <c r="AC9" s="79"/>
      <c r="AD9" s="79"/>
    </row>
    <row r="10" spans="1:36" ht="40.5" customHeight="1" x14ac:dyDescent="0.2">
      <c r="A10" s="276" t="s">
        <v>320</v>
      </c>
      <c r="B10" s="208"/>
      <c r="C10" s="208"/>
      <c r="D10" s="208"/>
      <c r="E10" s="208"/>
      <c r="F10" s="208"/>
      <c r="G10" s="208"/>
      <c r="H10" s="217">
        <f>YC書式512_医療機器・経費内訳書!$Y$25</f>
        <v>78000</v>
      </c>
      <c r="I10" s="218"/>
      <c r="J10" s="218"/>
      <c r="K10" s="218"/>
      <c r="L10" s="218"/>
      <c r="M10" s="218"/>
      <c r="N10" s="218"/>
      <c r="O10" s="218"/>
      <c r="P10" s="218"/>
      <c r="Q10" s="218"/>
      <c r="R10" s="276" t="s">
        <v>322</v>
      </c>
      <c r="S10" s="208"/>
      <c r="T10" s="208"/>
      <c r="U10" s="208"/>
      <c r="V10" s="208"/>
      <c r="W10" s="208"/>
      <c r="X10" s="208"/>
      <c r="Y10" s="344">
        <f>IF(YC書式512_医療機器・経費内訳書!$Y$27="",YC書式512_医療機器・経費内訳書!$Y$26,YC書式512_医療機器・経費内訳書!$Y$27)</f>
        <v>84500</v>
      </c>
      <c r="Z10" s="345"/>
      <c r="AA10" s="345"/>
      <c r="AB10" s="345"/>
      <c r="AC10" s="345"/>
      <c r="AD10" s="345"/>
      <c r="AE10" s="345"/>
      <c r="AF10" s="345"/>
      <c r="AG10" s="345"/>
      <c r="AH10" s="345"/>
    </row>
    <row r="11" spans="1:36" ht="40.5" customHeight="1" x14ac:dyDescent="0.2">
      <c r="A11" s="276" t="s">
        <v>321</v>
      </c>
      <c r="B11" s="208"/>
      <c r="C11" s="208"/>
      <c r="D11" s="208"/>
      <c r="E11" s="208"/>
      <c r="F11" s="208"/>
      <c r="G11" s="208"/>
      <c r="H11" s="217">
        <f>YC書式512_医療機器・経費内訳書!$Y$28</f>
        <v>16250</v>
      </c>
      <c r="I11" s="218"/>
      <c r="J11" s="218"/>
      <c r="K11" s="218"/>
      <c r="L11" s="218"/>
      <c r="M11" s="218"/>
      <c r="N11" s="218"/>
      <c r="O11" s="218"/>
      <c r="P11" s="218"/>
      <c r="Q11" s="218"/>
      <c r="R11" s="276" t="s">
        <v>323</v>
      </c>
      <c r="S11" s="208"/>
      <c r="T11" s="208"/>
      <c r="U11" s="208"/>
      <c r="V11" s="208"/>
      <c r="W11" s="208"/>
      <c r="X11" s="208"/>
      <c r="Y11" s="344">
        <f>YC書式512_医療機器・経費内訳書!$Y$30</f>
        <v>53625</v>
      </c>
      <c r="Z11" s="345"/>
      <c r="AA11" s="345"/>
      <c r="AB11" s="345"/>
      <c r="AC11" s="345"/>
      <c r="AD11" s="345"/>
      <c r="AE11" s="345"/>
      <c r="AF11" s="345"/>
      <c r="AG11" s="345"/>
      <c r="AH11" s="345"/>
    </row>
    <row r="12" spans="1:36" x14ac:dyDescent="0.2">
      <c r="A12" s="75"/>
      <c r="B12" s="75"/>
      <c r="C12" s="75"/>
      <c r="D12" s="75"/>
      <c r="E12" s="75"/>
      <c r="F12" s="75"/>
      <c r="K12" s="75"/>
      <c r="L12" s="75"/>
      <c r="M12" s="75"/>
      <c r="N12" s="75"/>
      <c r="O12" s="75"/>
      <c r="P12" s="75"/>
      <c r="Q12" s="75"/>
      <c r="R12" s="75"/>
      <c r="S12" s="75"/>
      <c r="T12" s="75"/>
      <c r="U12" s="75"/>
      <c r="V12" s="75"/>
      <c r="W12" s="75"/>
      <c r="X12" s="80"/>
      <c r="Y12" s="80"/>
      <c r="Z12" s="80"/>
      <c r="AA12" s="80"/>
      <c r="AE12" s="80"/>
      <c r="AF12" s="80"/>
      <c r="AG12" s="80"/>
      <c r="AH12" s="80"/>
    </row>
    <row r="13" spans="1:36" ht="26.25" customHeight="1" x14ac:dyDescent="0.2">
      <c r="A13" s="276" t="s">
        <v>170</v>
      </c>
      <c r="B13" s="276"/>
      <c r="C13" s="276"/>
      <c r="D13" s="276"/>
      <c r="E13" s="276"/>
      <c r="F13" s="276"/>
      <c r="G13" s="276"/>
      <c r="H13" s="276"/>
      <c r="I13" s="276"/>
      <c r="J13" s="276"/>
      <c r="K13" s="276"/>
      <c r="L13" s="276"/>
      <c r="M13" s="276"/>
      <c r="N13" s="276"/>
      <c r="O13" s="276"/>
      <c r="P13" s="276"/>
      <c r="Q13" s="276"/>
      <c r="R13" s="276" t="s">
        <v>171</v>
      </c>
      <c r="S13" s="276"/>
      <c r="T13" s="276"/>
      <c r="U13" s="276"/>
      <c r="V13" s="276"/>
      <c r="W13" s="276"/>
      <c r="X13" s="276"/>
      <c r="Y13" s="340" t="s">
        <v>193</v>
      </c>
      <c r="Z13" s="340"/>
      <c r="AA13" s="340"/>
      <c r="AB13" s="340"/>
      <c r="AC13" s="340"/>
      <c r="AD13" s="340"/>
      <c r="AE13" s="340"/>
      <c r="AF13" s="340"/>
      <c r="AG13" s="340"/>
      <c r="AH13" s="340"/>
    </row>
    <row r="14" spans="1:36" ht="28.5" customHeight="1" x14ac:dyDescent="0.2">
      <c r="A14" s="208" t="s">
        <v>209</v>
      </c>
      <c r="B14" s="208"/>
      <c r="C14" s="280" t="s">
        <v>172</v>
      </c>
      <c r="D14" s="280"/>
      <c r="E14" s="280"/>
      <c r="F14" s="280"/>
      <c r="G14" s="280"/>
      <c r="H14" s="280"/>
      <c r="I14" s="280"/>
      <c r="J14" s="280"/>
      <c r="K14" s="280"/>
      <c r="L14" s="280"/>
      <c r="M14" s="280"/>
      <c r="N14" s="280"/>
      <c r="O14" s="280"/>
      <c r="P14" s="280"/>
      <c r="Q14" s="280"/>
      <c r="R14" s="341">
        <v>0.3</v>
      </c>
      <c r="S14" s="341"/>
      <c r="T14" s="341"/>
      <c r="U14" s="341"/>
      <c r="V14" s="341"/>
      <c r="W14" s="341"/>
      <c r="X14" s="341"/>
      <c r="Y14" s="342">
        <f>IF($Y$33="","",ROUNDDOWN($Y$33*R14,0))</f>
        <v>69712</v>
      </c>
      <c r="Z14" s="343"/>
      <c r="AA14" s="343"/>
      <c r="AB14" s="343"/>
      <c r="AC14" s="343"/>
      <c r="AD14" s="343"/>
      <c r="AE14" s="343"/>
      <c r="AF14" s="91" t="str">
        <f>IF(Y33-AC30=0,"","+")</f>
        <v>+</v>
      </c>
      <c r="AG14" s="339">
        <f>IF(Y33-AC30=0,"",Y33-AC30)</f>
        <v>1</v>
      </c>
      <c r="AH14" s="359"/>
      <c r="AJ14" s="81"/>
    </row>
    <row r="15" spans="1:36" ht="28.5" customHeight="1" x14ac:dyDescent="0.2">
      <c r="A15" s="208" t="s">
        <v>210</v>
      </c>
      <c r="B15" s="208"/>
      <c r="C15" s="280" t="s">
        <v>173</v>
      </c>
      <c r="D15" s="280"/>
      <c r="E15" s="280"/>
      <c r="F15" s="280"/>
      <c r="G15" s="280"/>
      <c r="H15" s="280"/>
      <c r="I15" s="280"/>
      <c r="J15" s="280"/>
      <c r="K15" s="280"/>
      <c r="L15" s="280"/>
      <c r="M15" s="280"/>
      <c r="N15" s="280"/>
      <c r="O15" s="280"/>
      <c r="P15" s="280"/>
      <c r="Q15" s="280"/>
      <c r="R15" s="341">
        <v>0.2</v>
      </c>
      <c r="S15" s="341"/>
      <c r="T15" s="341"/>
      <c r="U15" s="341"/>
      <c r="V15" s="341"/>
      <c r="W15" s="341"/>
      <c r="X15" s="341"/>
      <c r="Y15" s="346">
        <f>IF($Y$33="","",ROUNDDOWN($Y$33*R15,0))</f>
        <v>46475</v>
      </c>
      <c r="Z15" s="346"/>
      <c r="AA15" s="346"/>
      <c r="AB15" s="346"/>
      <c r="AC15" s="346"/>
      <c r="AD15" s="346"/>
      <c r="AE15" s="346"/>
      <c r="AF15" s="346"/>
      <c r="AG15" s="346"/>
      <c r="AH15" s="346"/>
    </row>
    <row r="16" spans="1:36" ht="28.5" customHeight="1" x14ac:dyDescent="0.2">
      <c r="A16" s="208" t="s">
        <v>211</v>
      </c>
      <c r="B16" s="208"/>
      <c r="C16" s="280" t="s">
        <v>174</v>
      </c>
      <c r="D16" s="280"/>
      <c r="E16" s="280"/>
      <c r="F16" s="280"/>
      <c r="G16" s="280"/>
      <c r="H16" s="280"/>
      <c r="I16" s="280"/>
      <c r="J16" s="280"/>
      <c r="K16" s="280"/>
      <c r="L16" s="280"/>
      <c r="M16" s="280"/>
      <c r="N16" s="280"/>
      <c r="O16" s="280"/>
      <c r="P16" s="280"/>
      <c r="Q16" s="280"/>
      <c r="R16" s="341">
        <v>0.2</v>
      </c>
      <c r="S16" s="341"/>
      <c r="T16" s="341"/>
      <c r="U16" s="341"/>
      <c r="V16" s="341"/>
      <c r="W16" s="341"/>
      <c r="X16" s="341"/>
      <c r="Y16" s="346">
        <f t="shared" ref="Y16:Y29" si="0">IF($Y$33="","",ROUNDDOWN($Y$33*R16,0))</f>
        <v>46475</v>
      </c>
      <c r="Z16" s="346"/>
      <c r="AA16" s="346"/>
      <c r="AB16" s="346"/>
      <c r="AC16" s="346"/>
      <c r="AD16" s="346"/>
      <c r="AE16" s="346"/>
      <c r="AF16" s="346"/>
      <c r="AG16" s="346"/>
      <c r="AH16" s="346"/>
    </row>
    <row r="17" spans="1:35" ht="28.5" customHeight="1" x14ac:dyDescent="0.2">
      <c r="A17" s="208" t="s">
        <v>212</v>
      </c>
      <c r="B17" s="208"/>
      <c r="C17" s="280" t="s">
        <v>175</v>
      </c>
      <c r="D17" s="280"/>
      <c r="E17" s="280"/>
      <c r="F17" s="280"/>
      <c r="G17" s="280"/>
      <c r="H17" s="280"/>
      <c r="I17" s="280"/>
      <c r="J17" s="280"/>
      <c r="K17" s="280"/>
      <c r="L17" s="280"/>
      <c r="M17" s="280"/>
      <c r="N17" s="280"/>
      <c r="O17" s="280"/>
      <c r="P17" s="280"/>
      <c r="Q17" s="280"/>
      <c r="R17" s="341">
        <v>0.15</v>
      </c>
      <c r="S17" s="341"/>
      <c r="T17" s="341"/>
      <c r="U17" s="341"/>
      <c r="V17" s="341"/>
      <c r="W17" s="341"/>
      <c r="X17" s="341"/>
      <c r="Y17" s="346">
        <f t="shared" si="0"/>
        <v>34856</v>
      </c>
      <c r="Z17" s="346"/>
      <c r="AA17" s="346"/>
      <c r="AB17" s="346"/>
      <c r="AC17" s="346"/>
      <c r="AD17" s="346"/>
      <c r="AE17" s="346"/>
      <c r="AF17" s="346"/>
      <c r="AG17" s="346"/>
      <c r="AH17" s="346"/>
    </row>
    <row r="18" spans="1:35" ht="28.5" customHeight="1" x14ac:dyDescent="0.2">
      <c r="A18" s="208" t="s">
        <v>213</v>
      </c>
      <c r="B18" s="208"/>
      <c r="C18" s="280" t="s">
        <v>176</v>
      </c>
      <c r="D18" s="280"/>
      <c r="E18" s="280"/>
      <c r="F18" s="280"/>
      <c r="G18" s="280"/>
      <c r="H18" s="280"/>
      <c r="I18" s="280"/>
      <c r="J18" s="280"/>
      <c r="K18" s="280"/>
      <c r="L18" s="280"/>
      <c r="M18" s="280"/>
      <c r="N18" s="280"/>
      <c r="O18" s="280"/>
      <c r="P18" s="280"/>
      <c r="Q18" s="280"/>
      <c r="R18" s="341">
        <v>0.15</v>
      </c>
      <c r="S18" s="341"/>
      <c r="T18" s="341"/>
      <c r="U18" s="341"/>
      <c r="V18" s="341"/>
      <c r="W18" s="341"/>
      <c r="X18" s="341"/>
      <c r="Y18" s="346">
        <f t="shared" si="0"/>
        <v>34856</v>
      </c>
      <c r="Z18" s="346"/>
      <c r="AA18" s="346"/>
      <c r="AB18" s="346"/>
      <c r="AC18" s="346"/>
      <c r="AD18" s="346"/>
      <c r="AE18" s="346"/>
      <c r="AF18" s="346"/>
      <c r="AG18" s="346"/>
      <c r="AH18" s="346"/>
    </row>
    <row r="19" spans="1:35" ht="28.5" customHeight="1" x14ac:dyDescent="0.2">
      <c r="A19" s="208" t="s">
        <v>214</v>
      </c>
      <c r="B19" s="208"/>
      <c r="C19" s="280"/>
      <c r="D19" s="280"/>
      <c r="E19" s="280"/>
      <c r="F19" s="280"/>
      <c r="G19" s="280"/>
      <c r="H19" s="280"/>
      <c r="I19" s="280"/>
      <c r="J19" s="280"/>
      <c r="K19" s="280"/>
      <c r="L19" s="280"/>
      <c r="M19" s="280"/>
      <c r="N19" s="280"/>
      <c r="O19" s="280"/>
      <c r="P19" s="280"/>
      <c r="Q19" s="280"/>
      <c r="R19" s="341"/>
      <c r="S19" s="341"/>
      <c r="T19" s="341"/>
      <c r="U19" s="341"/>
      <c r="V19" s="341"/>
      <c r="W19" s="341"/>
      <c r="X19" s="341"/>
      <c r="Y19" s="346">
        <f t="shared" si="0"/>
        <v>0</v>
      </c>
      <c r="Z19" s="346"/>
      <c r="AA19" s="346"/>
      <c r="AB19" s="346"/>
      <c r="AC19" s="346"/>
      <c r="AD19" s="346"/>
      <c r="AE19" s="346"/>
      <c r="AF19" s="346"/>
      <c r="AG19" s="346"/>
      <c r="AH19" s="346"/>
    </row>
    <row r="20" spans="1:35" ht="28.5" customHeight="1" x14ac:dyDescent="0.2">
      <c r="A20" s="208" t="s">
        <v>215</v>
      </c>
      <c r="B20" s="208"/>
      <c r="C20" s="280"/>
      <c r="D20" s="280"/>
      <c r="E20" s="280"/>
      <c r="F20" s="280"/>
      <c r="G20" s="280"/>
      <c r="H20" s="280"/>
      <c r="I20" s="280"/>
      <c r="J20" s="280"/>
      <c r="K20" s="280"/>
      <c r="L20" s="280"/>
      <c r="M20" s="280"/>
      <c r="N20" s="280"/>
      <c r="O20" s="280"/>
      <c r="P20" s="280"/>
      <c r="Q20" s="280"/>
      <c r="R20" s="341"/>
      <c r="S20" s="341"/>
      <c r="T20" s="341"/>
      <c r="U20" s="341"/>
      <c r="V20" s="341"/>
      <c r="W20" s="341"/>
      <c r="X20" s="341"/>
      <c r="Y20" s="346">
        <f t="shared" si="0"/>
        <v>0</v>
      </c>
      <c r="Z20" s="346"/>
      <c r="AA20" s="346"/>
      <c r="AB20" s="346"/>
      <c r="AC20" s="346"/>
      <c r="AD20" s="346"/>
      <c r="AE20" s="346"/>
      <c r="AF20" s="346"/>
      <c r="AG20" s="346"/>
      <c r="AH20" s="346"/>
    </row>
    <row r="21" spans="1:35" ht="28.5" customHeight="1" x14ac:dyDescent="0.2">
      <c r="A21" s="208" t="s">
        <v>216</v>
      </c>
      <c r="B21" s="208"/>
      <c r="C21" s="280"/>
      <c r="D21" s="280"/>
      <c r="E21" s="280"/>
      <c r="F21" s="280"/>
      <c r="G21" s="280"/>
      <c r="H21" s="280"/>
      <c r="I21" s="280"/>
      <c r="J21" s="280"/>
      <c r="K21" s="280"/>
      <c r="L21" s="280"/>
      <c r="M21" s="280"/>
      <c r="N21" s="280"/>
      <c r="O21" s="280"/>
      <c r="P21" s="280"/>
      <c r="Q21" s="280"/>
      <c r="R21" s="341"/>
      <c r="S21" s="341"/>
      <c r="T21" s="341"/>
      <c r="U21" s="341"/>
      <c r="V21" s="341"/>
      <c r="W21" s="341"/>
      <c r="X21" s="341"/>
      <c r="Y21" s="346">
        <f t="shared" si="0"/>
        <v>0</v>
      </c>
      <c r="Z21" s="346"/>
      <c r="AA21" s="346"/>
      <c r="AB21" s="346"/>
      <c r="AC21" s="346"/>
      <c r="AD21" s="346"/>
      <c r="AE21" s="346"/>
      <c r="AF21" s="346"/>
      <c r="AG21" s="346"/>
      <c r="AH21" s="346"/>
    </row>
    <row r="22" spans="1:35" ht="28.5" customHeight="1" x14ac:dyDescent="0.2">
      <c r="A22" s="208" t="s">
        <v>217</v>
      </c>
      <c r="B22" s="208"/>
      <c r="C22" s="280"/>
      <c r="D22" s="280"/>
      <c r="E22" s="280"/>
      <c r="F22" s="280"/>
      <c r="G22" s="280"/>
      <c r="H22" s="280"/>
      <c r="I22" s="280"/>
      <c r="J22" s="280"/>
      <c r="K22" s="280"/>
      <c r="L22" s="280"/>
      <c r="M22" s="280"/>
      <c r="N22" s="280"/>
      <c r="O22" s="280"/>
      <c r="P22" s="280"/>
      <c r="Q22" s="280"/>
      <c r="R22" s="341"/>
      <c r="S22" s="341"/>
      <c r="T22" s="341"/>
      <c r="U22" s="341"/>
      <c r="V22" s="341"/>
      <c r="W22" s="341"/>
      <c r="X22" s="341"/>
      <c r="Y22" s="346">
        <f t="shared" si="0"/>
        <v>0</v>
      </c>
      <c r="Z22" s="346"/>
      <c r="AA22" s="346"/>
      <c r="AB22" s="346"/>
      <c r="AC22" s="346"/>
      <c r="AD22" s="346"/>
      <c r="AE22" s="346"/>
      <c r="AF22" s="346"/>
      <c r="AG22" s="346"/>
      <c r="AH22" s="346"/>
    </row>
    <row r="23" spans="1:35" ht="28.5" customHeight="1" x14ac:dyDescent="0.2">
      <c r="A23" s="208" t="s">
        <v>218</v>
      </c>
      <c r="B23" s="208"/>
      <c r="C23" s="280"/>
      <c r="D23" s="280"/>
      <c r="E23" s="280"/>
      <c r="F23" s="280"/>
      <c r="G23" s="280"/>
      <c r="H23" s="280"/>
      <c r="I23" s="280"/>
      <c r="J23" s="280"/>
      <c r="K23" s="280"/>
      <c r="L23" s="280"/>
      <c r="M23" s="280"/>
      <c r="N23" s="280"/>
      <c r="O23" s="280"/>
      <c r="P23" s="280"/>
      <c r="Q23" s="280"/>
      <c r="R23" s="341"/>
      <c r="S23" s="341"/>
      <c r="T23" s="341"/>
      <c r="U23" s="341"/>
      <c r="V23" s="341"/>
      <c r="W23" s="341"/>
      <c r="X23" s="341"/>
      <c r="Y23" s="346">
        <f t="shared" si="0"/>
        <v>0</v>
      </c>
      <c r="Z23" s="346"/>
      <c r="AA23" s="346"/>
      <c r="AB23" s="346"/>
      <c r="AC23" s="346"/>
      <c r="AD23" s="346"/>
      <c r="AE23" s="346"/>
      <c r="AF23" s="346"/>
      <c r="AG23" s="346"/>
      <c r="AH23" s="346"/>
    </row>
    <row r="24" spans="1:35" ht="28.5" customHeight="1" x14ac:dyDescent="0.2">
      <c r="A24" s="208" t="s">
        <v>219</v>
      </c>
      <c r="B24" s="208"/>
      <c r="C24" s="280"/>
      <c r="D24" s="280"/>
      <c r="E24" s="280"/>
      <c r="F24" s="280"/>
      <c r="G24" s="280"/>
      <c r="H24" s="280"/>
      <c r="I24" s="280"/>
      <c r="J24" s="280"/>
      <c r="K24" s="280"/>
      <c r="L24" s="280"/>
      <c r="M24" s="280"/>
      <c r="N24" s="280"/>
      <c r="O24" s="280"/>
      <c r="P24" s="280"/>
      <c r="Q24" s="280"/>
      <c r="R24" s="341"/>
      <c r="S24" s="341"/>
      <c r="T24" s="341"/>
      <c r="U24" s="341"/>
      <c r="V24" s="341"/>
      <c r="W24" s="341"/>
      <c r="X24" s="341"/>
      <c r="Y24" s="346">
        <f t="shared" si="0"/>
        <v>0</v>
      </c>
      <c r="Z24" s="346"/>
      <c r="AA24" s="346"/>
      <c r="AB24" s="346"/>
      <c r="AC24" s="346"/>
      <c r="AD24" s="346"/>
      <c r="AE24" s="346"/>
      <c r="AF24" s="346"/>
      <c r="AG24" s="346"/>
      <c r="AH24" s="346"/>
    </row>
    <row r="25" spans="1:35" ht="28.5" customHeight="1" x14ac:dyDescent="0.2">
      <c r="A25" s="208" t="s">
        <v>220</v>
      </c>
      <c r="B25" s="208"/>
      <c r="C25" s="280"/>
      <c r="D25" s="280"/>
      <c r="E25" s="280"/>
      <c r="F25" s="280"/>
      <c r="G25" s="280"/>
      <c r="H25" s="280"/>
      <c r="I25" s="280"/>
      <c r="J25" s="280"/>
      <c r="K25" s="280"/>
      <c r="L25" s="280"/>
      <c r="M25" s="280"/>
      <c r="N25" s="280"/>
      <c r="O25" s="280"/>
      <c r="P25" s="280"/>
      <c r="Q25" s="280"/>
      <c r="R25" s="341"/>
      <c r="S25" s="341"/>
      <c r="T25" s="341"/>
      <c r="U25" s="341"/>
      <c r="V25" s="341"/>
      <c r="W25" s="341"/>
      <c r="X25" s="341"/>
      <c r="Y25" s="346">
        <f t="shared" si="0"/>
        <v>0</v>
      </c>
      <c r="Z25" s="346"/>
      <c r="AA25" s="346"/>
      <c r="AB25" s="346"/>
      <c r="AC25" s="346"/>
      <c r="AD25" s="346"/>
      <c r="AE25" s="346"/>
      <c r="AF25" s="346"/>
      <c r="AG25" s="346"/>
      <c r="AH25" s="346"/>
    </row>
    <row r="26" spans="1:35" ht="28.5" customHeight="1" x14ac:dyDescent="0.2">
      <c r="A26" s="208" t="s">
        <v>221</v>
      </c>
      <c r="B26" s="208"/>
      <c r="C26" s="280"/>
      <c r="D26" s="280"/>
      <c r="E26" s="280"/>
      <c r="F26" s="280"/>
      <c r="G26" s="280"/>
      <c r="H26" s="280"/>
      <c r="I26" s="280"/>
      <c r="J26" s="280"/>
      <c r="K26" s="280"/>
      <c r="L26" s="280"/>
      <c r="M26" s="280"/>
      <c r="N26" s="280"/>
      <c r="O26" s="280"/>
      <c r="P26" s="280"/>
      <c r="Q26" s="280"/>
      <c r="R26" s="341"/>
      <c r="S26" s="341"/>
      <c r="T26" s="341"/>
      <c r="U26" s="341"/>
      <c r="V26" s="341"/>
      <c r="W26" s="341"/>
      <c r="X26" s="341"/>
      <c r="Y26" s="346">
        <f t="shared" si="0"/>
        <v>0</v>
      </c>
      <c r="Z26" s="346"/>
      <c r="AA26" s="346"/>
      <c r="AB26" s="346"/>
      <c r="AC26" s="346"/>
      <c r="AD26" s="346"/>
      <c r="AE26" s="346"/>
      <c r="AF26" s="346"/>
      <c r="AG26" s="346"/>
      <c r="AH26" s="346"/>
    </row>
    <row r="27" spans="1:35" ht="28.5" customHeight="1" x14ac:dyDescent="0.2">
      <c r="A27" s="208" t="s">
        <v>222</v>
      </c>
      <c r="B27" s="208"/>
      <c r="C27" s="280"/>
      <c r="D27" s="280"/>
      <c r="E27" s="280"/>
      <c r="F27" s="280"/>
      <c r="G27" s="280"/>
      <c r="H27" s="280"/>
      <c r="I27" s="280"/>
      <c r="J27" s="280"/>
      <c r="K27" s="280"/>
      <c r="L27" s="280"/>
      <c r="M27" s="280"/>
      <c r="N27" s="280"/>
      <c r="O27" s="280"/>
      <c r="P27" s="280"/>
      <c r="Q27" s="280"/>
      <c r="R27" s="341"/>
      <c r="S27" s="341"/>
      <c r="T27" s="341"/>
      <c r="U27" s="341"/>
      <c r="V27" s="341"/>
      <c r="W27" s="341"/>
      <c r="X27" s="341"/>
      <c r="Y27" s="346">
        <f t="shared" si="0"/>
        <v>0</v>
      </c>
      <c r="Z27" s="346"/>
      <c r="AA27" s="346"/>
      <c r="AB27" s="346"/>
      <c r="AC27" s="346"/>
      <c r="AD27" s="346"/>
      <c r="AE27" s="346"/>
      <c r="AF27" s="346"/>
      <c r="AG27" s="346"/>
      <c r="AH27" s="346"/>
    </row>
    <row r="28" spans="1:35" ht="28.5" customHeight="1" x14ac:dyDescent="0.2">
      <c r="A28" s="208" t="s">
        <v>223</v>
      </c>
      <c r="B28" s="208"/>
      <c r="C28" s="280"/>
      <c r="D28" s="280"/>
      <c r="E28" s="280"/>
      <c r="F28" s="280"/>
      <c r="G28" s="280"/>
      <c r="H28" s="280"/>
      <c r="I28" s="280"/>
      <c r="J28" s="280"/>
      <c r="K28" s="280"/>
      <c r="L28" s="280"/>
      <c r="M28" s="280"/>
      <c r="N28" s="280"/>
      <c r="O28" s="280"/>
      <c r="P28" s="280"/>
      <c r="Q28" s="280"/>
      <c r="R28" s="341"/>
      <c r="S28" s="341"/>
      <c r="T28" s="341"/>
      <c r="U28" s="341"/>
      <c r="V28" s="341"/>
      <c r="W28" s="341"/>
      <c r="X28" s="341"/>
      <c r="Y28" s="346">
        <f t="shared" si="0"/>
        <v>0</v>
      </c>
      <c r="Z28" s="346"/>
      <c r="AA28" s="346"/>
      <c r="AB28" s="346"/>
      <c r="AC28" s="346"/>
      <c r="AD28" s="346"/>
      <c r="AE28" s="346"/>
      <c r="AF28" s="346"/>
      <c r="AG28" s="346"/>
      <c r="AH28" s="346"/>
    </row>
    <row r="29" spans="1:35" ht="28.5" customHeight="1" x14ac:dyDescent="0.2">
      <c r="A29" s="208" t="s">
        <v>224</v>
      </c>
      <c r="B29" s="208"/>
      <c r="C29" s="280"/>
      <c r="D29" s="280"/>
      <c r="E29" s="280"/>
      <c r="F29" s="280"/>
      <c r="G29" s="280"/>
      <c r="H29" s="280"/>
      <c r="I29" s="280"/>
      <c r="J29" s="280"/>
      <c r="K29" s="280"/>
      <c r="L29" s="280"/>
      <c r="M29" s="280"/>
      <c r="N29" s="280"/>
      <c r="O29" s="280"/>
      <c r="P29" s="280"/>
      <c r="Q29" s="280"/>
      <c r="R29" s="341"/>
      <c r="S29" s="341"/>
      <c r="T29" s="341"/>
      <c r="U29" s="341"/>
      <c r="V29" s="341"/>
      <c r="W29" s="341"/>
      <c r="X29" s="341"/>
      <c r="Y29" s="346">
        <f t="shared" si="0"/>
        <v>0</v>
      </c>
      <c r="Z29" s="346"/>
      <c r="AA29" s="346"/>
      <c r="AB29" s="346"/>
      <c r="AC29" s="346"/>
      <c r="AD29" s="346"/>
      <c r="AE29" s="346"/>
      <c r="AF29" s="346"/>
      <c r="AG29" s="346"/>
      <c r="AH29" s="346"/>
      <c r="AI29" s="81"/>
    </row>
    <row r="30" spans="1:35" ht="28.5" customHeight="1" x14ac:dyDescent="0.2">
      <c r="A30" s="226" t="s">
        <v>238</v>
      </c>
      <c r="B30" s="227"/>
      <c r="C30" s="227"/>
      <c r="D30" s="227"/>
      <c r="E30" s="32" t="s">
        <v>239</v>
      </c>
      <c r="F30" s="227" t="str">
        <f>C14</f>
        <v>VISIT 1　達成時</v>
      </c>
      <c r="G30" s="227"/>
      <c r="H30" s="227"/>
      <c r="I30" s="227"/>
      <c r="J30" s="227"/>
      <c r="K30" s="227"/>
      <c r="L30" s="227"/>
      <c r="M30" s="227"/>
      <c r="N30" s="354" t="s">
        <v>240</v>
      </c>
      <c r="O30" s="354"/>
      <c r="P30" s="354"/>
      <c r="Q30" s="355"/>
      <c r="R30" s="358">
        <f>IF(AND(Y33="",AC30=""),"",Y33-AC30)</f>
        <v>1</v>
      </c>
      <c r="S30" s="358"/>
      <c r="T30" s="358"/>
      <c r="U30" s="358"/>
      <c r="V30" s="358"/>
      <c r="W30" s="358"/>
      <c r="X30" s="358"/>
      <c r="Y30" s="357" t="s">
        <v>225</v>
      </c>
      <c r="Z30" s="357"/>
      <c r="AA30" s="357"/>
      <c r="AB30" s="357"/>
      <c r="AC30" s="338">
        <f>IF(Y14="","",SUM(Y15:AH29)+Y14)</f>
        <v>232374</v>
      </c>
      <c r="AD30" s="339"/>
      <c r="AE30" s="339"/>
      <c r="AF30" s="339"/>
      <c r="AG30" s="91" t="str">
        <f>IF(Y33-AC30=0,"","+")</f>
        <v>+</v>
      </c>
      <c r="AH30" s="90">
        <f>IF(Y33-AC30=0,"",Y33-AC30)</f>
        <v>1</v>
      </c>
      <c r="AI30" s="81"/>
    </row>
    <row r="31" spans="1:35" ht="28.5" customHeight="1" x14ac:dyDescent="0.2">
      <c r="A31" s="352" t="s">
        <v>236</v>
      </c>
      <c r="B31" s="353"/>
      <c r="C31" s="353"/>
      <c r="D31" s="353"/>
      <c r="E31" s="353"/>
      <c r="F31" s="348" t="str">
        <f>C14</f>
        <v>VISIT 1　達成時</v>
      </c>
      <c r="G31" s="348"/>
      <c r="H31" s="348"/>
      <c r="I31" s="348"/>
      <c r="J31" s="348"/>
      <c r="K31" s="348"/>
      <c r="L31" s="348"/>
      <c r="M31" s="348"/>
      <c r="N31" s="349" t="s">
        <v>237</v>
      </c>
      <c r="O31" s="349"/>
      <c r="P31" s="349"/>
      <c r="Q31" s="350"/>
      <c r="R31" s="351">
        <f>IF(AND(Y14="",R30=""),"",Y14+R30)</f>
        <v>69713</v>
      </c>
      <c r="S31" s="351"/>
      <c r="T31" s="351"/>
      <c r="U31" s="351"/>
      <c r="V31" s="351"/>
      <c r="W31" s="351"/>
      <c r="X31" s="351"/>
      <c r="Y31" s="82"/>
      <c r="Z31" s="82"/>
      <c r="AA31" s="82"/>
      <c r="AB31" s="82"/>
      <c r="AC31" s="82"/>
      <c r="AD31" s="82"/>
      <c r="AE31" s="82"/>
      <c r="AF31" s="82"/>
      <c r="AG31" s="82"/>
      <c r="AH31" s="82"/>
      <c r="AI31" s="81"/>
    </row>
    <row r="32" spans="1:35" ht="14.4" customHeight="1" x14ac:dyDescent="0.2">
      <c r="A32" s="83"/>
      <c r="B32" s="83"/>
      <c r="C32" s="83"/>
      <c r="D32" s="83"/>
      <c r="E32" s="83"/>
      <c r="F32" s="83"/>
      <c r="G32" s="83"/>
      <c r="H32" s="83"/>
      <c r="I32" s="83"/>
      <c r="J32" s="83"/>
      <c r="K32" s="83"/>
      <c r="L32" s="83"/>
      <c r="M32" s="83"/>
      <c r="N32" s="83"/>
      <c r="O32" s="83"/>
      <c r="P32" s="83"/>
      <c r="Q32" s="83"/>
      <c r="R32" s="84"/>
      <c r="S32" s="84"/>
      <c r="T32" s="84"/>
      <c r="U32" s="84"/>
      <c r="V32" s="84"/>
      <c r="W32" s="84"/>
      <c r="X32" s="84"/>
      <c r="Y32" s="85"/>
      <c r="Z32" s="85"/>
      <c r="AA32" s="85"/>
      <c r="AB32" s="85"/>
      <c r="AC32" s="85"/>
      <c r="AD32" s="85"/>
      <c r="AE32" s="85"/>
      <c r="AF32" s="85"/>
      <c r="AG32" s="85"/>
      <c r="AH32" s="85"/>
    </row>
    <row r="33" spans="1:35" ht="28.5" customHeight="1" x14ac:dyDescent="0.2">
      <c r="A33" s="75"/>
      <c r="B33" s="75"/>
      <c r="C33" s="75"/>
      <c r="D33" s="75"/>
      <c r="E33" s="75"/>
      <c r="F33" s="75"/>
      <c r="K33" s="276" t="s">
        <v>177</v>
      </c>
      <c r="L33" s="276"/>
      <c r="M33" s="276"/>
      <c r="N33" s="276"/>
      <c r="O33" s="276"/>
      <c r="P33" s="276"/>
      <c r="Q33" s="276"/>
      <c r="R33" s="356">
        <f>SUM(R14:X29)</f>
        <v>1</v>
      </c>
      <c r="S33" s="356"/>
      <c r="T33" s="356"/>
      <c r="U33" s="356"/>
      <c r="V33" s="356"/>
      <c r="W33" s="356"/>
      <c r="X33" s="356"/>
      <c r="Y33" s="346">
        <f>YC書式512_医療機器・経費内訳書!$Y$31</f>
        <v>232375</v>
      </c>
      <c r="Z33" s="346"/>
      <c r="AA33" s="346"/>
      <c r="AB33" s="346"/>
      <c r="AC33" s="346"/>
      <c r="AD33" s="346"/>
      <c r="AE33" s="346"/>
      <c r="AF33" s="346"/>
      <c r="AG33" s="346"/>
      <c r="AH33" s="346"/>
      <c r="AI33" s="86"/>
    </row>
    <row r="34" spans="1:35" ht="12.9" customHeight="1" x14ac:dyDescent="0.2">
      <c r="A34" s="75"/>
      <c r="B34" s="75"/>
      <c r="C34" s="75"/>
      <c r="D34" s="75"/>
      <c r="E34" s="75"/>
      <c r="F34" s="75"/>
      <c r="K34" s="75"/>
      <c r="L34" s="75"/>
      <c r="M34" s="75"/>
      <c r="N34" s="75"/>
      <c r="O34" s="75"/>
      <c r="P34" s="75"/>
      <c r="Q34" s="75"/>
      <c r="R34" s="347" t="str">
        <f>IF(R33=1,"","合計が100%になるように入力してください")</f>
        <v/>
      </c>
      <c r="S34" s="347"/>
      <c r="T34" s="347"/>
      <c r="U34" s="347"/>
      <c r="V34" s="347"/>
      <c r="W34" s="347"/>
      <c r="X34" s="347"/>
      <c r="Y34" s="347"/>
      <c r="Z34" s="347"/>
      <c r="AA34" s="347"/>
      <c r="AB34" s="347"/>
      <c r="AC34" s="347"/>
      <c r="AD34" s="347"/>
      <c r="AE34" s="347"/>
      <c r="AF34" s="347"/>
      <c r="AG34" s="347"/>
      <c r="AH34" s="347"/>
    </row>
    <row r="35" spans="1:35" x14ac:dyDescent="0.2">
      <c r="A35" s="75"/>
      <c r="B35" s="75"/>
      <c r="C35" s="75"/>
      <c r="D35" s="75"/>
      <c r="E35" s="75"/>
      <c r="F35" s="75"/>
      <c r="K35" s="75"/>
      <c r="L35" s="75"/>
      <c r="M35" s="75"/>
      <c r="N35" s="75"/>
      <c r="O35" s="75"/>
      <c r="P35" s="75"/>
      <c r="Q35" s="75"/>
      <c r="R35" s="75"/>
      <c r="S35" s="75"/>
      <c r="T35" s="75"/>
      <c r="U35" s="75"/>
      <c r="V35" s="75"/>
      <c r="W35" s="75"/>
      <c r="X35" s="80"/>
      <c r="Y35" s="80"/>
      <c r="Z35" s="80"/>
      <c r="AA35" s="80"/>
      <c r="AE35" s="80"/>
      <c r="AF35" s="80"/>
      <c r="AG35" s="80"/>
      <c r="AH35" s="80"/>
    </row>
    <row r="36" spans="1:35" x14ac:dyDescent="0.2">
      <c r="A36" s="75"/>
      <c r="B36" s="75"/>
      <c r="C36" s="75"/>
      <c r="D36" s="75"/>
      <c r="E36" s="75"/>
      <c r="F36" s="75"/>
      <c r="K36" s="75"/>
      <c r="L36" s="75"/>
      <c r="M36" s="75"/>
      <c r="N36" s="75"/>
      <c r="O36" s="75"/>
      <c r="P36" s="75"/>
      <c r="Q36" s="75"/>
      <c r="R36" s="75"/>
      <c r="S36" s="75"/>
      <c r="T36" s="75"/>
      <c r="U36" s="75"/>
      <c r="V36" s="75"/>
      <c r="W36" s="75"/>
      <c r="X36" s="80"/>
      <c r="Y36" s="80"/>
      <c r="Z36" s="80"/>
      <c r="AA36" s="80"/>
      <c r="AE36" s="80"/>
      <c r="AF36" s="80"/>
      <c r="AG36" s="80"/>
      <c r="AH36" s="80"/>
    </row>
    <row r="37" spans="1:35" x14ac:dyDescent="0.2">
      <c r="A37" s="75"/>
      <c r="B37" s="75"/>
      <c r="C37" s="75"/>
      <c r="D37" s="75"/>
      <c r="E37" s="75"/>
      <c r="F37" s="75"/>
      <c r="K37" s="75"/>
      <c r="L37" s="75"/>
      <c r="M37" s="75"/>
      <c r="N37" s="75"/>
      <c r="O37" s="75"/>
      <c r="P37" s="75"/>
      <c r="Q37" s="75"/>
      <c r="R37" s="75"/>
      <c r="S37" s="75"/>
      <c r="T37" s="75"/>
      <c r="U37" s="75"/>
      <c r="V37" s="75"/>
      <c r="W37" s="75"/>
      <c r="X37" s="80"/>
      <c r="Y37" s="80"/>
      <c r="Z37" s="80"/>
      <c r="AA37" s="80"/>
      <c r="AE37" s="80"/>
      <c r="AF37" s="80"/>
      <c r="AG37" s="80"/>
      <c r="AH37" s="80"/>
    </row>
    <row r="38" spans="1:35" x14ac:dyDescent="0.2">
      <c r="A38" s="75"/>
      <c r="B38" s="75"/>
      <c r="C38" s="75"/>
      <c r="D38" s="75"/>
      <c r="E38" s="75"/>
      <c r="F38" s="75"/>
      <c r="K38" s="75"/>
      <c r="L38" s="75"/>
      <c r="M38" s="75"/>
      <c r="N38" s="75"/>
      <c r="O38" s="75"/>
      <c r="P38" s="75"/>
      <c r="Q38" s="75"/>
      <c r="R38" s="75"/>
      <c r="S38" s="75"/>
      <c r="T38" s="75"/>
      <c r="U38" s="75"/>
      <c r="V38" s="75"/>
      <c r="W38" s="75"/>
      <c r="X38" s="80"/>
      <c r="Y38" s="80"/>
      <c r="Z38" s="80"/>
      <c r="AA38" s="80"/>
      <c r="AE38" s="80"/>
      <c r="AF38" s="80"/>
      <c r="AG38" s="80"/>
      <c r="AH38" s="80"/>
    </row>
    <row r="39" spans="1:35" x14ac:dyDescent="0.2">
      <c r="A39" s="75"/>
      <c r="B39" s="75"/>
      <c r="C39" s="75"/>
      <c r="D39" s="75"/>
      <c r="E39" s="75"/>
      <c r="F39" s="75"/>
      <c r="K39" s="75"/>
      <c r="L39" s="75"/>
      <c r="M39" s="75"/>
      <c r="N39" s="75"/>
      <c r="O39" s="75"/>
      <c r="P39" s="75"/>
      <c r="Q39" s="75"/>
      <c r="R39" s="75"/>
      <c r="S39" s="75"/>
      <c r="T39" s="75"/>
      <c r="U39" s="75"/>
      <c r="V39" s="75"/>
      <c r="W39" s="75"/>
      <c r="X39" s="80"/>
      <c r="Y39" s="80"/>
      <c r="Z39" s="80"/>
      <c r="AA39" s="80"/>
      <c r="AE39" s="80"/>
      <c r="AF39" s="80"/>
      <c r="AG39" s="80"/>
      <c r="AH39" s="80"/>
    </row>
    <row r="40" spans="1:35" x14ac:dyDescent="0.2">
      <c r="A40" s="75"/>
      <c r="B40" s="75"/>
      <c r="C40" s="75"/>
      <c r="D40" s="75"/>
      <c r="E40" s="75"/>
      <c r="F40" s="75"/>
      <c r="K40" s="75"/>
      <c r="L40" s="75"/>
      <c r="M40" s="75"/>
      <c r="N40" s="75"/>
      <c r="O40" s="75"/>
      <c r="P40" s="75"/>
      <c r="Q40" s="75"/>
      <c r="R40" s="75"/>
      <c r="S40" s="75"/>
      <c r="T40" s="75"/>
      <c r="U40" s="75"/>
      <c r="V40" s="75"/>
      <c r="W40" s="75"/>
      <c r="X40" s="80"/>
      <c r="Y40" s="80"/>
      <c r="Z40" s="80"/>
      <c r="AA40" s="80"/>
      <c r="AE40" s="80"/>
      <c r="AF40" s="80"/>
      <c r="AG40" s="80"/>
      <c r="AH40" s="80"/>
    </row>
    <row r="41" spans="1:35" x14ac:dyDescent="0.2">
      <c r="A41" s="75"/>
      <c r="B41" s="75"/>
      <c r="C41" s="75"/>
      <c r="D41" s="75"/>
      <c r="E41" s="75"/>
      <c r="F41" s="75"/>
      <c r="K41" s="75"/>
      <c r="L41" s="75"/>
      <c r="M41" s="75"/>
      <c r="N41" s="75"/>
      <c r="O41" s="75"/>
      <c r="P41" s="75"/>
      <c r="Q41" s="75"/>
      <c r="R41" s="75"/>
      <c r="S41" s="75"/>
      <c r="T41" s="75"/>
      <c r="U41" s="75"/>
      <c r="V41" s="75"/>
      <c r="W41" s="75"/>
      <c r="X41" s="80"/>
      <c r="Y41" s="80"/>
      <c r="Z41" s="80"/>
      <c r="AA41" s="80"/>
      <c r="AE41" s="80"/>
      <c r="AF41" s="80"/>
      <c r="AG41" s="80"/>
      <c r="AH41" s="80"/>
    </row>
    <row r="42" spans="1:35" x14ac:dyDescent="0.2">
      <c r="A42" s="75"/>
      <c r="B42" s="75"/>
      <c r="C42" s="75"/>
      <c r="D42" s="75"/>
      <c r="E42" s="75"/>
      <c r="F42" s="75"/>
      <c r="K42" s="75"/>
      <c r="L42" s="75"/>
      <c r="M42" s="75"/>
      <c r="N42" s="75"/>
      <c r="O42" s="75"/>
      <c r="P42" s="75"/>
      <c r="Q42" s="75"/>
      <c r="R42" s="75"/>
      <c r="S42" s="75"/>
      <c r="T42" s="75"/>
      <c r="U42" s="75"/>
      <c r="V42" s="75"/>
      <c r="W42" s="75"/>
      <c r="X42" s="80"/>
      <c r="Y42" s="80"/>
      <c r="Z42" s="80"/>
      <c r="AA42" s="80"/>
      <c r="AE42" s="80"/>
      <c r="AF42" s="80"/>
      <c r="AG42" s="80"/>
      <c r="AH42" s="80"/>
    </row>
    <row r="43" spans="1:35" x14ac:dyDescent="0.2">
      <c r="A43" s="75"/>
      <c r="B43" s="75"/>
      <c r="C43" s="75"/>
      <c r="D43" s="75"/>
      <c r="E43" s="75"/>
      <c r="F43" s="75"/>
      <c r="K43" s="75"/>
      <c r="L43" s="75"/>
      <c r="M43" s="75"/>
      <c r="N43" s="75"/>
      <c r="O43" s="75"/>
      <c r="P43" s="75"/>
      <c r="Q43" s="75"/>
      <c r="R43" s="75"/>
      <c r="S43" s="75"/>
      <c r="T43" s="75"/>
      <c r="U43" s="75"/>
      <c r="V43" s="75"/>
      <c r="W43" s="75"/>
      <c r="X43" s="80"/>
      <c r="Y43" s="80"/>
      <c r="Z43" s="80"/>
      <c r="AA43" s="80"/>
      <c r="AE43" s="80"/>
      <c r="AF43" s="80"/>
      <c r="AG43" s="80"/>
      <c r="AH43" s="80"/>
    </row>
    <row r="44" spans="1:35" x14ac:dyDescent="0.2">
      <c r="A44" s="75"/>
      <c r="B44" s="75"/>
      <c r="C44" s="75"/>
      <c r="D44" s="75"/>
      <c r="E44" s="75"/>
      <c r="F44" s="75"/>
      <c r="K44" s="75"/>
      <c r="L44" s="75"/>
      <c r="M44" s="75"/>
      <c r="N44" s="75"/>
      <c r="O44" s="75"/>
      <c r="P44" s="75"/>
      <c r="Q44" s="75"/>
      <c r="R44" s="75"/>
      <c r="S44" s="75"/>
      <c r="T44" s="75"/>
      <c r="U44" s="75"/>
      <c r="V44" s="75"/>
      <c r="W44" s="75"/>
      <c r="X44" s="80"/>
      <c r="Y44" s="80"/>
      <c r="Z44" s="80"/>
      <c r="AA44" s="80"/>
      <c r="AE44" s="80"/>
      <c r="AF44" s="80"/>
      <c r="AG44" s="80"/>
      <c r="AH44" s="80"/>
    </row>
    <row r="45" spans="1:35" x14ac:dyDescent="0.2">
      <c r="A45" s="75"/>
      <c r="B45" s="75"/>
      <c r="C45" s="75"/>
      <c r="D45" s="75"/>
      <c r="E45" s="75"/>
      <c r="F45" s="75"/>
      <c r="K45" s="75"/>
      <c r="L45" s="75"/>
      <c r="M45" s="75"/>
      <c r="N45" s="75"/>
      <c r="O45" s="75"/>
      <c r="P45" s="75"/>
      <c r="Q45" s="75"/>
      <c r="R45" s="75"/>
      <c r="S45" s="75"/>
      <c r="T45" s="75"/>
      <c r="U45" s="75"/>
      <c r="V45" s="75"/>
      <c r="W45" s="75"/>
      <c r="X45" s="80"/>
      <c r="Y45" s="80"/>
      <c r="Z45" s="80"/>
      <c r="AA45" s="80"/>
      <c r="AE45" s="80"/>
      <c r="AF45" s="80"/>
      <c r="AG45" s="80"/>
      <c r="AH45" s="80"/>
    </row>
    <row r="46" spans="1:35" x14ac:dyDescent="0.2">
      <c r="A46" s="75"/>
      <c r="B46" s="75"/>
      <c r="C46" s="75"/>
      <c r="D46" s="75"/>
      <c r="E46" s="75"/>
      <c r="F46" s="75"/>
      <c r="K46" s="75"/>
      <c r="L46" s="75"/>
      <c r="M46" s="75"/>
      <c r="N46" s="75"/>
      <c r="O46" s="75"/>
      <c r="P46" s="75"/>
      <c r="Q46" s="75"/>
      <c r="R46" s="75"/>
      <c r="S46" s="75"/>
      <c r="T46" s="75"/>
      <c r="U46" s="75"/>
      <c r="V46" s="75"/>
      <c r="W46" s="75"/>
      <c r="X46" s="80"/>
      <c r="Y46" s="80"/>
      <c r="Z46" s="80"/>
      <c r="AA46" s="80"/>
      <c r="AE46" s="80"/>
      <c r="AF46" s="80"/>
      <c r="AG46" s="80"/>
      <c r="AH46" s="80"/>
    </row>
    <row r="47" spans="1:35" x14ac:dyDescent="0.2">
      <c r="A47" s="75"/>
      <c r="B47" s="75"/>
      <c r="C47" s="75"/>
      <c r="D47" s="75"/>
      <c r="E47" s="75"/>
      <c r="F47" s="75"/>
      <c r="K47" s="75"/>
      <c r="L47" s="75"/>
      <c r="M47" s="75"/>
      <c r="N47" s="75"/>
      <c r="O47" s="75"/>
      <c r="P47" s="75"/>
      <c r="Q47" s="75"/>
      <c r="R47" s="75"/>
      <c r="S47" s="75"/>
      <c r="T47" s="75"/>
      <c r="U47" s="75"/>
      <c r="V47" s="75"/>
      <c r="W47" s="75"/>
      <c r="X47" s="80"/>
      <c r="Y47" s="80"/>
      <c r="Z47" s="80"/>
      <c r="AA47" s="80"/>
      <c r="AE47" s="80"/>
      <c r="AF47" s="80"/>
      <c r="AG47" s="80"/>
      <c r="AH47" s="80"/>
    </row>
    <row r="48" spans="1:35" x14ac:dyDescent="0.2">
      <c r="A48" s="75"/>
      <c r="B48" s="75"/>
      <c r="C48" s="75"/>
      <c r="D48" s="75"/>
      <c r="E48" s="75"/>
      <c r="F48" s="75"/>
      <c r="K48" s="75"/>
      <c r="L48" s="75"/>
      <c r="M48" s="75"/>
      <c r="N48" s="75"/>
      <c r="O48" s="75"/>
      <c r="P48" s="75"/>
      <c r="Q48" s="75"/>
      <c r="R48" s="75"/>
      <c r="S48" s="75"/>
      <c r="T48" s="75"/>
      <c r="U48" s="75"/>
      <c r="V48" s="75"/>
      <c r="W48" s="75"/>
      <c r="X48" s="80"/>
      <c r="Y48" s="80"/>
      <c r="Z48" s="80"/>
      <c r="AA48" s="80"/>
      <c r="AE48" s="80"/>
      <c r="AF48" s="80"/>
      <c r="AG48" s="80"/>
      <c r="AH48" s="80"/>
    </row>
    <row r="49" spans="1:34" x14ac:dyDescent="0.2">
      <c r="A49" s="75"/>
      <c r="B49" s="75"/>
      <c r="C49" s="75"/>
      <c r="D49" s="75"/>
      <c r="E49" s="75"/>
      <c r="F49" s="75"/>
      <c r="K49" s="75"/>
      <c r="L49" s="75"/>
      <c r="M49" s="75"/>
      <c r="N49" s="75"/>
      <c r="O49" s="75"/>
      <c r="P49" s="75"/>
      <c r="Q49" s="75"/>
      <c r="R49" s="75"/>
      <c r="S49" s="75"/>
      <c r="T49" s="75"/>
      <c r="U49" s="75"/>
      <c r="V49" s="75"/>
      <c r="W49" s="75"/>
      <c r="X49" s="80"/>
      <c r="Y49" s="80"/>
      <c r="Z49" s="80"/>
      <c r="AA49" s="80"/>
      <c r="AE49" s="80"/>
      <c r="AF49" s="80"/>
      <c r="AG49" s="80"/>
      <c r="AH49" s="80"/>
    </row>
    <row r="50" spans="1:34" x14ac:dyDescent="0.2">
      <c r="A50" s="75"/>
      <c r="B50" s="75"/>
      <c r="C50" s="75"/>
      <c r="D50" s="75"/>
      <c r="E50" s="75"/>
      <c r="F50" s="75"/>
      <c r="K50" s="75"/>
      <c r="L50" s="75"/>
      <c r="M50" s="75"/>
      <c r="N50" s="75"/>
      <c r="O50" s="75"/>
      <c r="P50" s="75"/>
      <c r="Q50" s="75"/>
      <c r="R50" s="75"/>
      <c r="S50" s="75"/>
      <c r="T50" s="75"/>
      <c r="U50" s="75"/>
      <c r="V50" s="75"/>
      <c r="W50" s="75"/>
      <c r="X50" s="80"/>
      <c r="Y50" s="80"/>
      <c r="Z50" s="80"/>
      <c r="AA50" s="80"/>
      <c r="AE50" s="80"/>
      <c r="AF50" s="80"/>
      <c r="AG50" s="80"/>
      <c r="AH50" s="80"/>
    </row>
    <row r="51" spans="1:34" x14ac:dyDescent="0.2">
      <c r="A51" s="75"/>
      <c r="B51" s="75"/>
      <c r="C51" s="75"/>
      <c r="D51" s="75"/>
      <c r="E51" s="75"/>
      <c r="F51" s="75"/>
      <c r="K51" s="75"/>
      <c r="L51" s="75"/>
      <c r="M51" s="75"/>
      <c r="N51" s="75"/>
      <c r="O51" s="75"/>
      <c r="P51" s="75"/>
      <c r="Q51" s="75"/>
      <c r="R51" s="75"/>
      <c r="S51" s="75"/>
      <c r="T51" s="75"/>
      <c r="U51" s="75"/>
      <c r="V51" s="75"/>
      <c r="W51" s="75"/>
      <c r="X51" s="80"/>
      <c r="Y51" s="80"/>
      <c r="Z51" s="80"/>
      <c r="AA51" s="80"/>
      <c r="AE51" s="80"/>
      <c r="AF51" s="80"/>
      <c r="AG51" s="80"/>
      <c r="AH51" s="80"/>
    </row>
    <row r="52" spans="1:34" x14ac:dyDescent="0.2">
      <c r="A52" s="75"/>
      <c r="B52" s="75"/>
      <c r="C52" s="75"/>
      <c r="D52" s="75"/>
      <c r="E52" s="75"/>
      <c r="F52" s="75"/>
      <c r="K52" s="75"/>
      <c r="L52" s="75"/>
      <c r="M52" s="75"/>
      <c r="N52" s="75"/>
      <c r="O52" s="75"/>
      <c r="P52" s="75"/>
      <c r="Q52" s="75"/>
      <c r="R52" s="75"/>
      <c r="S52" s="75"/>
      <c r="T52" s="75"/>
      <c r="U52" s="75"/>
      <c r="V52" s="75"/>
      <c r="W52" s="75"/>
      <c r="X52" s="80"/>
      <c r="Y52" s="80"/>
      <c r="Z52" s="80"/>
      <c r="AA52" s="80"/>
      <c r="AE52" s="80"/>
      <c r="AF52" s="80"/>
      <c r="AG52" s="80"/>
      <c r="AH52" s="80"/>
    </row>
    <row r="53" spans="1:34" x14ac:dyDescent="0.2">
      <c r="A53" s="75"/>
      <c r="B53" s="75"/>
      <c r="C53" s="75"/>
      <c r="D53" s="75"/>
      <c r="E53" s="75"/>
      <c r="F53" s="75"/>
      <c r="K53" s="75"/>
      <c r="L53" s="75"/>
      <c r="M53" s="75"/>
      <c r="N53" s="75"/>
      <c r="O53" s="75"/>
      <c r="P53" s="75"/>
      <c r="Q53" s="75"/>
      <c r="R53" s="75"/>
      <c r="S53" s="75"/>
      <c r="T53" s="75"/>
      <c r="U53" s="75"/>
      <c r="V53" s="75"/>
      <c r="W53" s="75"/>
      <c r="X53" s="80"/>
      <c r="Y53" s="80"/>
      <c r="Z53" s="80"/>
      <c r="AA53" s="80"/>
      <c r="AE53" s="80"/>
      <c r="AF53" s="80"/>
      <c r="AG53" s="80"/>
      <c r="AH53" s="80"/>
    </row>
    <row r="54" spans="1:34" x14ac:dyDescent="0.2">
      <c r="A54" s="75"/>
      <c r="B54" s="75"/>
      <c r="C54" s="75"/>
      <c r="D54" s="75"/>
      <c r="E54" s="75"/>
      <c r="F54" s="75"/>
      <c r="K54" s="75"/>
      <c r="L54" s="75"/>
      <c r="M54" s="75"/>
      <c r="N54" s="75"/>
      <c r="O54" s="75"/>
      <c r="P54" s="75"/>
      <c r="Q54" s="75"/>
      <c r="R54" s="75"/>
      <c r="S54" s="75"/>
      <c r="T54" s="75"/>
      <c r="U54" s="75"/>
      <c r="V54" s="75"/>
      <c r="W54" s="75"/>
      <c r="X54" s="80"/>
      <c r="Y54" s="80"/>
      <c r="Z54" s="80"/>
      <c r="AA54" s="80"/>
      <c r="AE54" s="80"/>
      <c r="AF54" s="80"/>
      <c r="AG54" s="80"/>
      <c r="AH54" s="80"/>
    </row>
    <row r="55" spans="1:34" x14ac:dyDescent="0.2">
      <c r="A55" s="75"/>
      <c r="B55" s="75"/>
      <c r="C55" s="75"/>
      <c r="D55" s="75"/>
      <c r="E55" s="75"/>
      <c r="F55" s="75"/>
      <c r="K55" s="75"/>
      <c r="L55" s="75"/>
      <c r="M55" s="75"/>
      <c r="N55" s="75"/>
      <c r="O55" s="75"/>
      <c r="P55" s="75"/>
      <c r="Q55" s="75"/>
      <c r="R55" s="75"/>
      <c r="S55" s="75"/>
      <c r="T55" s="75"/>
      <c r="U55" s="75"/>
      <c r="V55" s="75"/>
      <c r="W55" s="75"/>
      <c r="X55" s="80"/>
      <c r="Y55" s="80"/>
      <c r="Z55" s="80"/>
      <c r="AA55" s="80"/>
      <c r="AE55" s="80"/>
      <c r="AF55" s="80"/>
      <c r="AG55" s="80"/>
      <c r="AH55" s="80"/>
    </row>
    <row r="56" spans="1:34" x14ac:dyDescent="0.2">
      <c r="A56" s="75"/>
      <c r="B56" s="75"/>
      <c r="C56" s="75"/>
      <c r="D56" s="75"/>
      <c r="E56" s="75"/>
      <c r="F56" s="75"/>
      <c r="K56" s="75"/>
      <c r="L56" s="75"/>
      <c r="M56" s="75"/>
      <c r="N56" s="75"/>
      <c r="O56" s="75"/>
      <c r="P56" s="75"/>
      <c r="Q56" s="75"/>
      <c r="R56" s="75"/>
      <c r="S56" s="75"/>
      <c r="T56" s="75"/>
      <c r="U56" s="75"/>
      <c r="V56" s="75"/>
      <c r="W56" s="75"/>
      <c r="X56" s="80"/>
      <c r="Y56" s="80"/>
      <c r="Z56" s="80"/>
      <c r="AA56" s="80"/>
      <c r="AE56" s="80"/>
      <c r="AF56" s="80"/>
      <c r="AG56" s="80"/>
      <c r="AH56" s="80"/>
    </row>
    <row r="57" spans="1:34" x14ac:dyDescent="0.2">
      <c r="A57" s="75"/>
      <c r="B57" s="75"/>
      <c r="C57" s="75"/>
      <c r="D57" s="75"/>
      <c r="E57" s="75"/>
      <c r="F57" s="75"/>
      <c r="K57" s="75"/>
      <c r="L57" s="75"/>
      <c r="M57" s="75"/>
      <c r="N57" s="75"/>
      <c r="O57" s="75"/>
      <c r="P57" s="75"/>
      <c r="Q57" s="75"/>
      <c r="R57" s="75"/>
      <c r="S57" s="75"/>
      <c r="T57" s="75"/>
      <c r="U57" s="75"/>
      <c r="V57" s="75"/>
      <c r="W57" s="75"/>
      <c r="X57" s="80"/>
      <c r="Y57" s="80"/>
      <c r="Z57" s="80"/>
      <c r="AA57" s="80"/>
      <c r="AE57" s="80"/>
      <c r="AF57" s="80"/>
      <c r="AG57" s="80"/>
      <c r="AH57" s="80"/>
    </row>
    <row r="58" spans="1:34" x14ac:dyDescent="0.2">
      <c r="A58" s="75"/>
      <c r="B58" s="75"/>
      <c r="C58" s="75"/>
      <c r="D58" s="75"/>
      <c r="E58" s="75"/>
      <c r="F58" s="75"/>
      <c r="K58" s="75"/>
      <c r="L58" s="75"/>
      <c r="M58" s="75"/>
      <c r="N58" s="75"/>
      <c r="O58" s="75"/>
      <c r="P58" s="75"/>
      <c r="Q58" s="75"/>
      <c r="R58" s="75"/>
      <c r="S58" s="75"/>
      <c r="T58" s="75"/>
      <c r="U58" s="75"/>
      <c r="V58" s="75"/>
      <c r="W58" s="75"/>
      <c r="X58" s="80"/>
      <c r="Y58" s="80"/>
      <c r="Z58" s="80"/>
      <c r="AA58" s="80"/>
      <c r="AE58" s="80"/>
      <c r="AF58" s="80"/>
      <c r="AG58" s="80"/>
      <c r="AH58" s="80"/>
    </row>
    <row r="59" spans="1:34" x14ac:dyDescent="0.2">
      <c r="AB59" s="75"/>
      <c r="AC59" s="75"/>
      <c r="AD59" s="75"/>
    </row>
    <row r="60" spans="1:34" x14ac:dyDescent="0.2">
      <c r="AB60" s="75"/>
      <c r="AC60" s="75"/>
      <c r="AD60" s="75"/>
    </row>
    <row r="61" spans="1:34" ht="13.4" customHeight="1" x14ac:dyDescent="0.2">
      <c r="B61" s="75"/>
      <c r="C61" s="75"/>
      <c r="D61" s="75"/>
      <c r="E61" s="75"/>
      <c r="F61" s="87"/>
      <c r="U61" s="265"/>
      <c r="V61" s="265"/>
      <c r="W61" s="265"/>
      <c r="X61" s="265"/>
      <c r="Y61" s="265"/>
      <c r="Z61" s="265"/>
      <c r="AA61" s="265"/>
      <c r="AB61" s="265"/>
      <c r="AC61" s="265"/>
      <c r="AD61" s="265"/>
    </row>
    <row r="62" spans="1:34" x14ac:dyDescent="0.2">
      <c r="B62" s="75"/>
      <c r="C62" s="75"/>
      <c r="D62" s="75"/>
      <c r="E62" s="75"/>
      <c r="U62" s="265"/>
      <c r="V62" s="265"/>
      <c r="W62" s="265"/>
      <c r="X62" s="265"/>
      <c r="Y62" s="265"/>
      <c r="Z62" s="265"/>
      <c r="AA62" s="265"/>
      <c r="AB62" s="265"/>
      <c r="AC62" s="265"/>
      <c r="AD62" s="265"/>
    </row>
  </sheetData>
  <mergeCells count="112">
    <mergeCell ref="A14:B14"/>
    <mergeCell ref="C14:Q14"/>
    <mergeCell ref="R15:X15"/>
    <mergeCell ref="Y15:AH15"/>
    <mergeCell ref="R16:X16"/>
    <mergeCell ref="Y16:AH16"/>
    <mergeCell ref="K33:Q33"/>
    <mergeCell ref="R33:X33"/>
    <mergeCell ref="Y33:AH33"/>
    <mergeCell ref="Y17:AH17"/>
    <mergeCell ref="R18:X18"/>
    <mergeCell ref="Y18:AH18"/>
    <mergeCell ref="A17:B17"/>
    <mergeCell ref="A18:B18"/>
    <mergeCell ref="C18:Q18"/>
    <mergeCell ref="C17:Q17"/>
    <mergeCell ref="Y30:AB30"/>
    <mergeCell ref="R30:X30"/>
    <mergeCell ref="AG14:AH14"/>
    <mergeCell ref="Y20:AH20"/>
    <mergeCell ref="R21:X21"/>
    <mergeCell ref="Y21:AH21"/>
    <mergeCell ref="Y25:AH25"/>
    <mergeCell ref="R22:X22"/>
    <mergeCell ref="U61:AD62"/>
    <mergeCell ref="R34:AA34"/>
    <mergeCell ref="AB34:AH34"/>
    <mergeCell ref="A19:B19"/>
    <mergeCell ref="A20:B20"/>
    <mergeCell ref="C19:Q19"/>
    <mergeCell ref="A21:B21"/>
    <mergeCell ref="A22:B22"/>
    <mergeCell ref="A23:B23"/>
    <mergeCell ref="A24:B24"/>
    <mergeCell ref="A25:B25"/>
    <mergeCell ref="C25:Q25"/>
    <mergeCell ref="R19:X19"/>
    <mergeCell ref="Y19:AH19"/>
    <mergeCell ref="F31:M31"/>
    <mergeCell ref="N31:Q31"/>
    <mergeCell ref="R31:X31"/>
    <mergeCell ref="C21:Q21"/>
    <mergeCell ref="C20:Q20"/>
    <mergeCell ref="A31:E31"/>
    <mergeCell ref="N30:Q30"/>
    <mergeCell ref="A30:D30"/>
    <mergeCell ref="A26:B26"/>
    <mergeCell ref="A27:B27"/>
    <mergeCell ref="Y22:AH22"/>
    <mergeCell ref="R23:X23"/>
    <mergeCell ref="Y23:AH23"/>
    <mergeCell ref="R17:X17"/>
    <mergeCell ref="R28:X28"/>
    <mergeCell ref="Y28:AH28"/>
    <mergeCell ref="R29:X29"/>
    <mergeCell ref="Y29:AH29"/>
    <mergeCell ref="R26:X26"/>
    <mergeCell ref="Y26:AH26"/>
    <mergeCell ref="R27:X27"/>
    <mergeCell ref="Y27:AH27"/>
    <mergeCell ref="R24:X24"/>
    <mergeCell ref="Y24:AH24"/>
    <mergeCell ref="R25:X25"/>
    <mergeCell ref="A5:G5"/>
    <mergeCell ref="A8:AH8"/>
    <mergeCell ref="A10:G10"/>
    <mergeCell ref="H10:Q10"/>
    <mergeCell ref="R10:X10"/>
    <mergeCell ref="Y10:AH10"/>
    <mergeCell ref="A11:G11"/>
    <mergeCell ref="H11:Q11"/>
    <mergeCell ref="R11:X11"/>
    <mergeCell ref="Y11:AH11"/>
    <mergeCell ref="R5:X5"/>
    <mergeCell ref="Y5:AH5"/>
    <mergeCell ref="A13:Q13"/>
    <mergeCell ref="R13:X13"/>
    <mergeCell ref="F30:M30"/>
    <mergeCell ref="C24:Q24"/>
    <mergeCell ref="C23:Q23"/>
    <mergeCell ref="C22:Q22"/>
    <mergeCell ref="AC30:AF30"/>
    <mergeCell ref="A6:G6"/>
    <mergeCell ref="H5:Q5"/>
    <mergeCell ref="H6:AH6"/>
    <mergeCell ref="Y13:AH13"/>
    <mergeCell ref="R14:X14"/>
    <mergeCell ref="A28:B28"/>
    <mergeCell ref="A29:B29"/>
    <mergeCell ref="C29:Q29"/>
    <mergeCell ref="C28:Q28"/>
    <mergeCell ref="C27:Q27"/>
    <mergeCell ref="C26:Q26"/>
    <mergeCell ref="R20:X20"/>
    <mergeCell ref="A15:B15"/>
    <mergeCell ref="A16:B16"/>
    <mergeCell ref="C16:Q16"/>
    <mergeCell ref="C15:Q15"/>
    <mergeCell ref="Y14:AE14"/>
    <mergeCell ref="V4:X4"/>
    <mergeCell ref="Z4:AC4"/>
    <mergeCell ref="P1:R1"/>
    <mergeCell ref="S1:AH1"/>
    <mergeCell ref="P2:R3"/>
    <mergeCell ref="T2:V2"/>
    <mergeCell ref="X2:AA2"/>
    <mergeCell ref="AC2:AH2"/>
    <mergeCell ref="T3:V3"/>
    <mergeCell ref="X3:AA3"/>
    <mergeCell ref="AC3:AH3"/>
    <mergeCell ref="AD4:AE4"/>
    <mergeCell ref="AF4:AH4"/>
  </mergeCells>
  <phoneticPr fontId="2"/>
  <dataValidations count="1">
    <dataValidation type="list" allowBlank="1" showInputMessage="1" showErrorMessage="1" sqref="Q9 U9" xr:uid="{00000000-0002-0000-0300-000000000000}">
      <formula1>#REF!</formula1>
    </dataValidation>
  </dataValidations>
  <pageMargins left="0.7" right="0.7" top="0.75" bottom="0.75" header="0.3" footer="0.3"/>
  <pageSetup paperSize="9" scale="7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2:B9"/>
  <sheetViews>
    <sheetView workbookViewId="0">
      <selection activeCell="B3" sqref="B3"/>
    </sheetView>
  </sheetViews>
  <sheetFormatPr defaultRowHeight="13" x14ac:dyDescent="0.2"/>
  <cols>
    <col min="2" max="2" width="81.36328125" customWidth="1"/>
  </cols>
  <sheetData>
    <row r="2" spans="2:2" ht="16.5" x14ac:dyDescent="0.2">
      <c r="B2" s="18" t="s">
        <v>241</v>
      </c>
    </row>
    <row r="3" spans="2:2" ht="16.5" x14ac:dyDescent="0.2">
      <c r="B3" s="30" t="s">
        <v>104</v>
      </c>
    </row>
    <row r="4" spans="2:2" ht="33" x14ac:dyDescent="0.2">
      <c r="B4" s="31" t="s">
        <v>105</v>
      </c>
    </row>
    <row r="5" spans="2:2" ht="16.5" x14ac:dyDescent="0.2">
      <c r="B5" s="19" t="s">
        <v>103</v>
      </c>
    </row>
    <row r="6" spans="2:2" ht="16.5" x14ac:dyDescent="0.2">
      <c r="B6" s="19" t="s">
        <v>106</v>
      </c>
    </row>
    <row r="7" spans="2:2" ht="49.5" x14ac:dyDescent="0.2">
      <c r="B7" s="19" t="s">
        <v>102</v>
      </c>
    </row>
    <row r="8" spans="2:2" ht="49.5" x14ac:dyDescent="0.2">
      <c r="B8" s="19" t="s">
        <v>100</v>
      </c>
    </row>
    <row r="9" spans="2:2" ht="16.5" x14ac:dyDescent="0.2">
      <c r="B9" s="19" t="s">
        <v>107</v>
      </c>
    </row>
  </sheetData>
  <customSheetViews>
    <customSheetView guid="{55E56F26-4B40-4110-8016-275979CB7E24}">
      <selection activeCell="B12" sqref="B12"/>
      <pageMargins left="0.7" right="0.7" top="0.75" bottom="0.75" header="0.3" footer="0.3"/>
    </customSheetView>
  </customSheetView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YC書式510_医療機器・ポイント算出表</vt:lpstr>
      <vt:lpstr>YC書式512_医療機器・経費内訳書</vt:lpstr>
      <vt:lpstr>別紙１</vt:lpstr>
      <vt:lpstr>別紙2</vt:lpstr>
      <vt:lpstr>使い方と注意事項</vt:lpstr>
      <vt:lpstr>YC書式510_医療機器・ポイント算出表!Print_Area</vt:lpstr>
      <vt:lpstr>YC書式512_医療機器・経費内訳書!Print_Area</vt:lpstr>
      <vt:lpstr>別紙１!Print_Area</vt:lpstr>
      <vt:lpstr>別紙2!Print_Area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坂田　佳子（横浜市大臨床試験管理室）</cp:lastModifiedBy>
  <cp:lastPrinted>2023-10-13T02:40:38Z</cp:lastPrinted>
  <dcterms:created xsi:type="dcterms:W3CDTF">2015-07-23T02:45:46Z</dcterms:created>
  <dcterms:modified xsi:type="dcterms:W3CDTF">2024-03-22T07:12:15Z</dcterms:modified>
</cp:coreProperties>
</file>