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00.検討中\00_ポイント算出表と経費内訳書\改正案ver.4\"/>
    </mc:Choice>
  </mc:AlternateContent>
  <bookViews>
    <workbookView xWindow="1170" yWindow="350" windowWidth="16890" windowHeight="12560" tabRatio="818" activeTab="2"/>
  </bookViews>
  <sheets>
    <sheet name="YC書式500_治験研究経費ポイント算出表" sheetId="2" r:id="rId1"/>
    <sheet name="YC書式501_治験薬管理経費　ポイント算出表" sheetId="3" r:id="rId2"/>
    <sheet name="YC書式502_経費内訳書" sheetId="4" r:id="rId3"/>
    <sheet name="別紙１" sheetId="5" r:id="rId4"/>
    <sheet name="別紙2" sheetId="6" r:id="rId5"/>
    <sheet name="使い方と注意事項" sheetId="1" r:id="rId6"/>
  </sheets>
  <definedNames>
    <definedName name="_xlnm.Print_Area" localSheetId="0">YC書式500_治験研究経費ポイント算出表!$A$1:$AD$37</definedName>
    <definedName name="_xlnm.Print_Area" localSheetId="1">'YC書式501_治験薬管理経費　ポイント算出表'!$A$1:$AD$30</definedName>
    <definedName name="_xlnm.Print_Area" localSheetId="2">YC書式502_経費内訳書!$A$1:$AF$82</definedName>
    <definedName name="_xlnm.Print_Area" localSheetId="3">別紙１!$A$1:$AH$58</definedName>
    <definedName name="_xlnm.Print_Area" localSheetId="4">別紙2!$A$1:$AH$33</definedName>
    <definedName name="Z_55E56F26_4B40_4110_8016_275979CB7E24_.wvu.Cols" localSheetId="2" hidden="1">YC書式502_経費内訳書!$AK:$AK</definedName>
    <definedName name="Z_55E56F26_4B40_4110_8016_275979CB7E24_.wvu.PrintArea" localSheetId="0" hidden="1">YC書式500_治験研究経費ポイント算出表!$A$1:$AD$37</definedName>
    <definedName name="Z_55E56F26_4B40_4110_8016_275979CB7E24_.wvu.PrintArea" localSheetId="1" hidden="1">'YC書式501_治験薬管理経費　ポイント算出表'!$A$1:$AD$30</definedName>
    <definedName name="Z_55E56F26_4B40_4110_8016_275979CB7E24_.wvu.PrintArea" localSheetId="2" hidden="1">YC書式502_経費内訳書!$A$1:$AF$49</definedName>
    <definedName name="Z_55E56F26_4B40_4110_8016_275979CB7E24_.wvu.Rows" localSheetId="0" hidden="1">YC書式500_治験研究経費ポイント算出表!$38:$39</definedName>
    <definedName name="Z_55E56F26_4B40_4110_8016_275979CB7E24_.wvu.Rows" localSheetId="1" hidden="1">'YC書式501_治験薬管理経費　ポイント算出表'!$32:$33</definedName>
  </definedNames>
  <calcPr calcId="191029"/>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 l="1"/>
  <c r="O1" i="2"/>
  <c r="Y81" i="4" l="1"/>
  <c r="Y82" i="4" s="1"/>
  <c r="Y36" i="4"/>
  <c r="Q82" i="4" l="1"/>
  <c r="H63" i="4"/>
  <c r="Y63" i="4" s="1"/>
  <c r="Y62" i="4"/>
  <c r="F30" i="6" l="1"/>
  <c r="F31" i="6"/>
  <c r="Y4" i="5"/>
  <c r="AD32" i="2" l="1"/>
  <c r="S1" i="6" l="1"/>
  <c r="S1" i="5"/>
  <c r="Y3" i="2"/>
  <c r="Y2" i="2"/>
  <c r="T3" i="2"/>
  <c r="T2" i="2"/>
  <c r="P3" i="2"/>
  <c r="P2" i="2"/>
  <c r="Y3" i="3"/>
  <c r="Y2" i="3"/>
  <c r="T3" i="3"/>
  <c r="T2" i="3"/>
  <c r="P3" i="3"/>
  <c r="P2" i="3"/>
  <c r="L82" i="4"/>
  <c r="Q81" i="4"/>
  <c r="C76" i="4"/>
  <c r="Y76" i="4" s="1"/>
  <c r="Y49" i="4" l="1"/>
  <c r="AC3" i="6" l="1"/>
  <c r="AB3" i="6"/>
  <c r="X3" i="6"/>
  <c r="W3" i="6"/>
  <c r="T3" i="6"/>
  <c r="S3" i="6"/>
  <c r="AC2" i="6"/>
  <c r="AB2" i="6"/>
  <c r="X2" i="6"/>
  <c r="W2" i="6"/>
  <c r="T2" i="6"/>
  <c r="S2" i="6"/>
  <c r="AC3" i="5"/>
  <c r="AC2" i="5"/>
  <c r="AB3" i="5"/>
  <c r="AB2" i="5"/>
  <c r="X3" i="5"/>
  <c r="X2" i="5"/>
  <c r="W3" i="5"/>
  <c r="W2" i="5"/>
  <c r="T3" i="5"/>
  <c r="T2" i="5"/>
  <c r="S3" i="5"/>
  <c r="S2" i="5"/>
  <c r="Y73" i="4"/>
  <c r="Y67" i="4"/>
  <c r="Y70" i="4"/>
  <c r="U27" i="4"/>
  <c r="U26" i="4"/>
  <c r="U25" i="4"/>
  <c r="I21" i="4"/>
  <c r="Y20" i="4" s="1"/>
  <c r="Y39" i="4" s="1"/>
  <c r="Q13" i="4"/>
  <c r="Y12" i="4"/>
  <c r="L10" i="4"/>
  <c r="Y10" i="4" s="1"/>
  <c r="X3" i="3"/>
  <c r="S3" i="3"/>
  <c r="O3" i="3"/>
  <c r="X2" i="3"/>
  <c r="S2" i="3"/>
  <c r="AE15" i="3" s="1"/>
  <c r="O2" i="3"/>
  <c r="X3" i="2"/>
  <c r="X2" i="2"/>
  <c r="S3" i="2"/>
  <c r="S2" i="2"/>
  <c r="O3" i="2"/>
  <c r="O2" i="2"/>
  <c r="AE36" i="2" l="1"/>
  <c r="AE22" i="2"/>
  <c r="AE19" i="2"/>
  <c r="AD19" i="2"/>
  <c r="AD16" i="2"/>
  <c r="AD16" i="3"/>
  <c r="AD15" i="3"/>
  <c r="AD15" i="2"/>
  <c r="H64" i="4"/>
  <c r="K36" i="4"/>
  <c r="W57" i="5"/>
  <c r="M52" i="4"/>
  <c r="AE16" i="2"/>
  <c r="AE15" i="2"/>
  <c r="AE27" i="3"/>
  <c r="AE16" i="3"/>
  <c r="AE23" i="3"/>
  <c r="AE28" i="3"/>
  <c r="AE17" i="3"/>
  <c r="AD29" i="3" l="1"/>
  <c r="AD25" i="3" l="1"/>
  <c r="H6" i="6" l="1"/>
  <c r="Y5" i="6"/>
  <c r="H5" i="6"/>
  <c r="AF4" i="6"/>
  <c r="Y4" i="6"/>
  <c r="U4" i="6"/>
  <c r="R33" i="6"/>
  <c r="R34" i="6" s="1"/>
  <c r="M57" i="4" l="1"/>
  <c r="AF4" i="5" l="1"/>
  <c r="U4" i="5"/>
  <c r="AB4" i="3" l="1"/>
  <c r="AB4" i="2"/>
  <c r="Y57" i="4" l="1"/>
  <c r="Y52" i="4"/>
  <c r="H53" i="4" l="1"/>
  <c r="Y53" i="4" s="1"/>
  <c r="H59" i="4"/>
  <c r="M64" i="4"/>
  <c r="Y64" i="4"/>
  <c r="H58" i="4"/>
  <c r="Y58" i="4" s="1"/>
  <c r="H54" i="4"/>
  <c r="Y5" i="5"/>
  <c r="H6" i="5"/>
  <c r="H5" i="5"/>
  <c r="AE43" i="5"/>
  <c r="AE47" i="5"/>
  <c r="AE51" i="5"/>
  <c r="AE15" i="5"/>
  <c r="AE19" i="5"/>
  <c r="AE23" i="5"/>
  <c r="AE27" i="5"/>
  <c r="AE31" i="5"/>
  <c r="AE35" i="5"/>
  <c r="AE39" i="5"/>
  <c r="AE11" i="5"/>
  <c r="M54" i="4" l="1"/>
  <c r="M59" i="4"/>
  <c r="Y54" i="4"/>
  <c r="Y59" i="4"/>
  <c r="F57" i="5"/>
  <c r="O57" i="5" s="1"/>
  <c r="H36" i="4" l="1"/>
  <c r="AD7" i="4"/>
  <c r="Y40" i="4" l="1"/>
  <c r="Y22" i="4"/>
  <c r="H22" i="4"/>
  <c r="U4" i="3"/>
  <c r="Q4" i="3"/>
  <c r="U4" i="2"/>
  <c r="Q4" i="2"/>
  <c r="AD33" i="2"/>
  <c r="AD31" i="2" l="1"/>
  <c r="AD18" i="3" l="1"/>
  <c r="AD23" i="2"/>
  <c r="W22" i="2"/>
  <c r="I17" i="3" l="1"/>
  <c r="AD24" i="2" l="1"/>
  <c r="AD28" i="3" l="1"/>
  <c r="AD35" i="2"/>
  <c r="Y11" i="4" l="1"/>
  <c r="AD27" i="3" l="1"/>
  <c r="AD26" i="3"/>
  <c r="AD24" i="3"/>
  <c r="AD23" i="3"/>
  <c r="AD22" i="3"/>
  <c r="AD21" i="3"/>
  <c r="AD20" i="3"/>
  <c r="W19" i="3"/>
  <c r="O19" i="3"/>
  <c r="I19" i="3"/>
  <c r="W17" i="3"/>
  <c r="O17" i="3"/>
  <c r="AD14" i="3"/>
  <c r="H7" i="3"/>
  <c r="V6" i="3"/>
  <c r="H6" i="3"/>
  <c r="AD36" i="2"/>
  <c r="AD34" i="2"/>
  <c r="AD30" i="2"/>
  <c r="AD29" i="2"/>
  <c r="AD28" i="2"/>
  <c r="AD27" i="2"/>
  <c r="W26" i="2"/>
  <c r="O26" i="2"/>
  <c r="I26" i="2"/>
  <c r="AD25" i="2"/>
  <c r="O22" i="2"/>
  <c r="I22" i="2"/>
  <c r="AD21" i="2"/>
  <c r="AD20" i="2"/>
  <c r="AD18" i="2"/>
  <c r="AD17" i="2"/>
  <c r="AD14" i="2"/>
  <c r="AD13" i="2"/>
  <c r="H7" i="2"/>
  <c r="W6" i="2"/>
  <c r="H6" i="2"/>
  <c r="AD17" i="3" l="1"/>
  <c r="AD26" i="2"/>
  <c r="AD22" i="2"/>
  <c r="AD19" i="3"/>
  <c r="AD37" i="2" l="1"/>
  <c r="Q25" i="4" s="1"/>
  <c r="Y25" i="4" s="1"/>
  <c r="AD30" i="3"/>
  <c r="P13" i="4" s="1"/>
  <c r="Y13" i="4" s="1"/>
  <c r="Y14" i="4" l="1"/>
  <c r="Q26" i="4"/>
  <c r="Y26" i="4" s="1"/>
  <c r="H10" i="6"/>
  <c r="Y15" i="4" l="1"/>
  <c r="Q27" i="4"/>
  <c r="Y27" i="4" s="1"/>
  <c r="Y16" i="4" l="1"/>
  <c r="Y10" i="6"/>
  <c r="Y28" i="4"/>
  <c r="Y17" i="4" l="1"/>
  <c r="Y30" i="4"/>
  <c r="H11" i="6"/>
  <c r="Y29" i="4"/>
  <c r="Y34" i="4" l="1"/>
  <c r="Y11" i="6"/>
  <c r="Y31" i="4"/>
  <c r="Y33" i="6" l="1"/>
  <c r="Y43" i="4"/>
  <c r="Y15" i="6" l="1"/>
  <c r="Y14" i="6"/>
  <c r="Y27" i="6"/>
  <c r="Y28" i="6"/>
  <c r="Y21" i="6"/>
  <c r="Y23" i="6"/>
  <c r="Y24" i="6"/>
  <c r="Y25" i="6"/>
  <c r="Y18" i="6"/>
  <c r="Y26" i="6"/>
  <c r="Y17" i="6"/>
  <c r="Y19" i="6"/>
  <c r="Y22" i="6"/>
  <c r="Y16" i="6"/>
  <c r="Y29" i="6"/>
  <c r="Y20" i="6"/>
  <c r="AC30" i="6" l="1"/>
  <c r="AG30" i="6" l="1"/>
  <c r="AG14" i="6"/>
  <c r="AF14" i="6"/>
  <c r="AH30" i="6"/>
  <c r="R30" i="6"/>
  <c r="R31" i="6" s="1"/>
</calcChain>
</file>

<file path=xl/sharedStrings.xml><?xml version="1.0" encoding="utf-8"?>
<sst xmlns="http://schemas.openxmlformats.org/spreadsheetml/2006/main" count="636" uniqueCount="416">
  <si>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</si>
  <si>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</si>
  <si>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</si>
  <si>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</si>
  <si>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</si>
  <si>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</si>
  <si>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</si>
  <si>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</si>
  <si>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</si>
  <si>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</si>
  <si>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</si>
  <si>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</si>
  <si>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</si>
  <si>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</si>
  <si>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</si>
  <si>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</si>
  <si>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</si>
  <si>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</si>
  <si>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</si>
  <si>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要素</t>
    <rPh sb="0" eb="2">
      <t>ヨウソ</t>
    </rPh>
    <phoneticPr fontId="5"/>
  </si>
  <si>
    <t>被験者の選出
（適格＋除外基準数）</t>
    <phoneticPr fontId="5"/>
  </si>
  <si>
    <t>特殊検査のための
検体採取回数</t>
    <phoneticPr fontId="5"/>
  </si>
  <si>
    <t>（ウエイト×</t>
    <phoneticPr fontId="5"/>
  </si>
  <si>
    <t>）</t>
    <phoneticPr fontId="2"/>
  </si>
  <si>
    <t>回)</t>
    <phoneticPr fontId="2"/>
  </si>
  <si>
    <t>整理番号</t>
    <rPh sb="0" eb="2">
      <t>セイリ</t>
    </rPh>
    <rPh sb="2" eb="4">
      <t>バンゴウ</t>
    </rPh>
    <phoneticPr fontId="2"/>
  </si>
  <si>
    <t>治験薬の剤型</t>
  </si>
  <si>
    <t>投与期間</t>
  </si>
  <si>
    <t>調剤及び出庫回数</t>
  </si>
  <si>
    <t>被験薬の化学名
又は識別記号</t>
    <phoneticPr fontId="2"/>
  </si>
  <si>
    <t>実施計画書番号</t>
    <phoneticPr fontId="2"/>
  </si>
  <si>
    <t>治験薬の種目
（予定を含む）</t>
    <phoneticPr fontId="2"/>
  </si>
  <si>
    <t>（ウエイト×</t>
    <phoneticPr fontId="2"/>
  </si>
  <si>
    <t>×</t>
    <phoneticPr fontId="2"/>
  </si>
  <si>
    <t>単回</t>
    <phoneticPr fontId="2"/>
  </si>
  <si>
    <t>オープン</t>
    <phoneticPr fontId="2"/>
  </si>
  <si>
    <t>内服</t>
    <phoneticPr fontId="2"/>
  </si>
  <si>
    <t>外用</t>
    <phoneticPr fontId="2"/>
  </si>
  <si>
    <t>注射</t>
    <phoneticPr fontId="2"/>
  </si>
  <si>
    <t>二重盲検</t>
    <phoneticPr fontId="2"/>
  </si>
  <si>
    <t>単盲検</t>
    <phoneticPr fontId="2"/>
  </si>
  <si>
    <t xml:space="preserve">４週間以内  </t>
    <phoneticPr fontId="2"/>
  </si>
  <si>
    <t xml:space="preserve">５～２４週  </t>
    <phoneticPr fontId="2"/>
  </si>
  <si>
    <t>有</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</si>
  <si>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</si>
  <si>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</si>
  <si>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</si>
  <si>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</si>
  <si>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</si>
  <si>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</si>
  <si>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</si>
  <si>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</si>
  <si>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</si>
  <si>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</si>
  <si>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</si>
  <si>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</si>
  <si>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</si>
  <si>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</si>
  <si>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皮下・筋注</t>
    <phoneticPr fontId="2"/>
  </si>
  <si>
    <t>静注・特殊</t>
    <phoneticPr fontId="5"/>
  </si>
  <si>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</si>
  <si>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</si>
  <si>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</si>
  <si>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</si>
  <si>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</si>
  <si>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</si>
  <si>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</si>
  <si>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</si>
  <si>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</si>
  <si>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</si>
  <si>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</si>
  <si>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</si>
  <si>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</si>
  <si>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</si>
  <si>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</si>
  <si>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</si>
  <si>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治験薬製造承認の状況</t>
    <phoneticPr fontId="2"/>
  </si>
  <si>
    <t>デザイン</t>
    <phoneticPr fontId="2"/>
  </si>
  <si>
    <t>プラセボの使用</t>
    <phoneticPr fontId="5"/>
  </si>
  <si>
    <t>治験薬の投与経路</t>
    <phoneticPr fontId="5"/>
  </si>
  <si>
    <t>治験薬の投与期間</t>
    <phoneticPr fontId="5"/>
  </si>
  <si>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</si>
  <si>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</si>
  <si>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</si>
  <si>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</si>
  <si>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</si>
  <si>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</si>
  <si>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</si>
  <si>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</si>
  <si>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区分</t>
    <rPh sb="0" eb="2">
      <t>クブン</t>
    </rPh>
    <phoneticPr fontId="2"/>
  </si>
  <si>
    <t>治験研究経費ポイント算出表</t>
    <rPh sb="0" eb="2">
      <t>チケン</t>
    </rPh>
    <phoneticPr fontId="5"/>
  </si>
  <si>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</si>
  <si>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</si>
  <si>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</si>
  <si>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併用薬の使用</t>
    <phoneticPr fontId="2"/>
  </si>
  <si>
    <t>同効薬でも
不変使用可</t>
    <phoneticPr fontId="2"/>
  </si>
  <si>
    <t>同効薬のみ禁止</t>
    <phoneticPr fontId="2"/>
  </si>
  <si>
    <t>全面禁止</t>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</si>
  <si>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</si>
  <si>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</si>
  <si>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</si>
  <si>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</si>
  <si>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</si>
  <si>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</si>
  <si>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</si>
  <si>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</si>
  <si>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</si>
  <si>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</si>
  <si>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</si>
  <si>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</si>
  <si>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</si>
  <si>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２～５回</t>
    <phoneticPr fontId="2"/>
  </si>
  <si>
    <t>治験に必要な経費内訳書</t>
    <rPh sb="0" eb="2">
      <t>チケン</t>
    </rPh>
    <rPh sb="3" eb="5">
      <t>ヒツヨウ</t>
    </rPh>
    <rPh sb="6" eb="8">
      <t>ケイヒ</t>
    </rPh>
    <rPh sb="8" eb="11">
      <t>ウチワケショ</t>
    </rPh>
    <phoneticPr fontId="5"/>
  </si>
  <si>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</si>
  <si>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</si>
  <si>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</si>
  <si>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</si>
  <si>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</si>
  <si>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</si>
  <si>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</si>
  <si>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</si>
  <si>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</si>
  <si>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</si>
  <si>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</si>
  <si>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</si>
  <si>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</si>
  <si>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</si>
  <si>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</si>
  <si>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</si>
  <si>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</si>
  <si>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</si>
  <si>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治験薬管理経費　ポイント算出表</t>
    <phoneticPr fontId="5"/>
  </si>
  <si>
    <t>（研究経費ポイント表は別紙）</t>
    <phoneticPr fontId="2"/>
  </si>
  <si>
    <t>毒・劇薬</t>
    <phoneticPr fontId="2"/>
  </si>
  <si>
    <t>放射性医薬品</t>
    <rPh sb="0" eb="3">
      <t>ホウシャセイ</t>
    </rPh>
    <rPh sb="3" eb="6">
      <t>イヤクヒン</t>
    </rPh>
    <phoneticPr fontId="2"/>
  </si>
  <si>
    <t>N</t>
    <phoneticPr fontId="2"/>
  </si>
  <si>
    <t>P</t>
    <phoneticPr fontId="5"/>
  </si>
  <si>
    <t>Q</t>
    <phoneticPr fontId="5"/>
  </si>
  <si>
    <t>R</t>
    <phoneticPr fontId="5"/>
  </si>
  <si>
    <t>S</t>
    <phoneticPr fontId="5"/>
  </si>
  <si>
    <t>T</t>
    <phoneticPr fontId="5"/>
  </si>
  <si>
    <t>使用</t>
    <rPh sb="0" eb="2">
      <t>シヨウ</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</si>
  <si>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</si>
  <si>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</si>
  <si>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</si>
  <si>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</si>
  <si>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</si>
  <si>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</si>
  <si>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</si>
  <si>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種類)</t>
    <rPh sb="0" eb="2">
      <t>シュルイ</t>
    </rPh>
    <phoneticPr fontId="2"/>
  </si>
  <si>
    <t>例</t>
    <phoneticPr fontId="2"/>
  </si>
  <si>
    <t>ヶ月</t>
    <rPh sb="1" eb="2">
      <t>ゲツ</t>
    </rPh>
    <phoneticPr fontId="2"/>
  </si>
  <si>
    <t>SMOに委託する</t>
    <rPh sb="4" eb="6">
      <t>イタク</t>
    </rPh>
    <phoneticPr fontId="2"/>
  </si>
  <si>
    <t>院内CRCを
使用する</t>
    <rPh sb="0" eb="2">
      <t>インナイ</t>
    </rPh>
    <rPh sb="7" eb="9">
      <t>シヨウ</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</si>
  <si>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</si>
  <si>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</si>
  <si>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</si>
  <si>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</si>
  <si>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</si>
  <si>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</si>
  <si>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</si>
  <si>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造影剤を用いる画像診断（単純Ｘ線、CT、MRIなど）及び内視鏡検査、神経伝達速度検査などの身体的・精神的な侵襲が伴う検査等の項目数を算定すること。</t>
    <rPh sb="0" eb="3">
      <t>ゾウエイザイ</t>
    </rPh>
    <rPh sb="4" eb="5">
      <t>モチ</t>
    </rPh>
    <rPh sb="7" eb="9">
      <t>ガゾウ</t>
    </rPh>
    <rPh sb="9" eb="11">
      <t>シンダン</t>
    </rPh>
    <rPh sb="26" eb="27">
      <t>オヨ</t>
    </rPh>
    <rPh sb="34" eb="36">
      <t>シンケイ</t>
    </rPh>
    <rPh sb="36" eb="38">
      <t>デンタツ</t>
    </rPh>
    <rPh sb="38" eb="40">
      <t>ソクド</t>
    </rPh>
    <rPh sb="40" eb="42">
      <t>ケンサ</t>
    </rPh>
    <rPh sb="45" eb="48">
      <t>シンタイテキ</t>
    </rPh>
    <rPh sb="49" eb="52">
      <t>セイシンテキ</t>
    </rPh>
    <rPh sb="53" eb="55">
      <t>シンシュウ</t>
    </rPh>
    <rPh sb="56" eb="57">
      <t>トモナ</t>
    </rPh>
    <rPh sb="58" eb="60">
      <t>ケンサ</t>
    </rPh>
    <rPh sb="60" eb="61">
      <t>トウ</t>
    </rPh>
    <phoneticPr fontId="2"/>
  </si>
  <si>
    <t>薬物血中濃度測定のための頻回な採血や畜尿が規定されている場合は、その回数を算定すること。</t>
    <rPh sb="0" eb="2">
      <t>ヤクブツ</t>
    </rPh>
    <rPh sb="2" eb="4">
      <t>ケッチュウ</t>
    </rPh>
    <rPh sb="4" eb="6">
      <t>ノウド</t>
    </rPh>
    <rPh sb="6" eb="8">
      <t>ソクテイ</t>
    </rPh>
    <rPh sb="12" eb="14">
      <t>ヒンカイ</t>
    </rPh>
    <rPh sb="15" eb="17">
      <t>サイケツ</t>
    </rPh>
    <rPh sb="18" eb="20">
      <t>チクニョウ</t>
    </rPh>
    <rPh sb="21" eb="23">
      <t>キテイ</t>
    </rPh>
    <rPh sb="28" eb="30">
      <t>バアイ</t>
    </rPh>
    <rPh sb="34" eb="36">
      <t>カイスウ</t>
    </rPh>
    <rPh sb="37" eb="39">
      <t>サンテイ</t>
    </rPh>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</si>
  <si>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</si>
  <si>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</si>
  <si>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</si>
  <si>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</si>
  <si>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</si>
  <si>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</si>
  <si>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CT画像やMRI画像などを依頼者に提供する場合に算定すること。</t>
    <rPh sb="2" eb="4">
      <t>ガゾウ</t>
    </rPh>
    <rPh sb="8" eb="10">
      <t>ガゾウ</t>
    </rPh>
    <rPh sb="13" eb="16">
      <t>イライシャ</t>
    </rPh>
    <rPh sb="17" eb="19">
      <t>テイキョウ</t>
    </rPh>
    <rPh sb="21" eb="23">
      <t>バアイ</t>
    </rPh>
    <rPh sb="24" eb="26">
      <t>サンテイ</t>
    </rPh>
    <phoneticPr fontId="2"/>
  </si>
  <si>
    <t>希少疾病に該当する場合算定すること。</t>
    <rPh sb="0" eb="2">
      <t>キショウ</t>
    </rPh>
    <rPh sb="2" eb="4">
      <t>シッペイ</t>
    </rPh>
    <rPh sb="5" eb="7">
      <t>ガイトウ</t>
    </rPh>
    <rPh sb="9" eb="11">
      <t>バアイ</t>
    </rPh>
    <rPh sb="11" eb="13">
      <t>サンテイ</t>
    </rPh>
    <phoneticPr fontId="2"/>
  </si>
  <si>
    <t>手術及び骨髄穿刺、動脈血採取などの侵襲性が高い方法による検体採取が規定されている場合には、その回数を算定すること。ただし、項目Qまたは項目Rと重複して算定しない。</t>
    <rPh sb="61" eb="63">
      <t>コウモク</t>
    </rPh>
    <rPh sb="67" eb="69">
      <t>コウモク</t>
    </rPh>
    <rPh sb="71" eb="73">
      <t>ジュウフク</t>
    </rPh>
    <rPh sb="75" eb="77">
      <t>サンテイ</t>
    </rPh>
    <phoneticPr fontId="2"/>
  </si>
  <si>
    <t>V</t>
    <phoneticPr fontId="5"/>
  </si>
  <si>
    <t>・実施時金額</t>
    <rPh sb="1" eb="4">
      <t>ジッシジ</t>
    </rPh>
    <rPh sb="4" eb="6">
      <t>キンガク</t>
    </rPh>
    <phoneticPr fontId="2"/>
  </si>
  <si>
    <t>一般的な臨床検査（採血・採尿など）及び造影剤を用いない画像診断（単純Ｘ線、CT、MRIなど）、心電図検査、超音波検査などの身体的・精神的な侵襲が無い（または非常に少ない）検査等の項目数を算定すること。</t>
    <rPh sb="0" eb="3">
      <t>イッパンテキ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4">
      <t>シンタイテキ</t>
    </rPh>
    <rPh sb="65" eb="68">
      <t>セイシンテキ</t>
    </rPh>
    <rPh sb="69" eb="71">
      <t>シンシュウ</t>
    </rPh>
    <rPh sb="72" eb="73">
      <t>ナ</t>
    </rPh>
    <rPh sb="78" eb="80">
      <t>ヒジョウ</t>
    </rPh>
    <rPh sb="81" eb="82">
      <t>スク</t>
    </rPh>
    <rPh sb="85" eb="87">
      <t>ケンサ</t>
    </rPh>
    <rPh sb="87" eb="88">
      <t>トウ</t>
    </rPh>
    <rPh sb="89" eb="92">
      <t>コウモクスウ</t>
    </rPh>
    <rPh sb="93" eb="95">
      <t>サンテイ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</si>
  <si>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</si>
  <si>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</si>
  <si>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</si>
  <si>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</si>
  <si>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治験薬管理経費合計ポイント数</t>
    <rPh sb="7" eb="9">
      <t>ゴウケイ</t>
    </rPh>
    <rPh sb="13" eb="14">
      <t>スウ</t>
    </rPh>
    <phoneticPr fontId="2"/>
  </si>
  <si>
    <t>スライド枚数</t>
    <rPh sb="4" eb="6">
      <t>マイスウ</t>
    </rPh>
    <phoneticPr fontId="2"/>
  </si>
  <si>
    <t>○</t>
    <phoneticPr fontId="2"/>
  </si>
  <si>
    <t>■</t>
  </si>
  <si>
    <t>■</t>
    <phoneticPr fontId="2"/>
  </si>
  <si>
    <t>□</t>
    <phoneticPr fontId="2"/>
  </si>
  <si>
    <t>治験</t>
    <phoneticPr fontId="2"/>
  </si>
  <si>
    <t>製造販売後臨床試験</t>
    <phoneticPr fontId="2"/>
  </si>
  <si>
    <t>医療機器</t>
    <phoneticPr fontId="2"/>
  </si>
  <si>
    <t>再生医療等製品</t>
    <phoneticPr fontId="2"/>
  </si>
  <si>
    <r>
      <t>治験薬管理者を対象とした講習受講</t>
    </r>
    <r>
      <rPr>
        <sz val="10"/>
        <rFont val="ＭＳ Ｐゴシック"/>
        <family val="3"/>
        <charset val="128"/>
      </rPr>
      <t>（トレーニング）</t>
    </r>
    <rPh sb="0" eb="3">
      <t>チケンヤク</t>
    </rPh>
    <rPh sb="3" eb="5">
      <t>カンリ</t>
    </rPh>
    <rPh sb="5" eb="6">
      <t>シャ</t>
    </rPh>
    <rPh sb="7" eb="9">
      <t>タイショウ</t>
    </rPh>
    <rPh sb="12" eb="14">
      <t>コウシュウ</t>
    </rPh>
    <rPh sb="14" eb="16">
      <t>ジュコウ</t>
    </rPh>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</si>
  <si>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</si>
  <si>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</si>
  <si>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</si>
  <si>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</si>
  <si>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</si>
  <si>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</si>
  <si>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</si>
  <si>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</si>
  <si>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</si>
  <si>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</si>
  <si>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</si>
  <si>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×項目数(</t>
    <rPh sb="1" eb="3">
      <t>コウモク</t>
    </rPh>
    <phoneticPr fontId="2"/>
  </si>
  <si>
    <t>)</t>
    <phoneticPr fontId="2"/>
  </si>
  <si>
    <t>新規申請</t>
    <rPh sb="0" eb="2">
      <t>シンキ</t>
    </rPh>
    <rPh sb="2" eb="4">
      <t>シンセイ</t>
    </rPh>
    <phoneticPr fontId="2"/>
  </si>
  <si>
    <t>変更申請</t>
    <rPh sb="0" eb="2">
      <t>ヘンコウ</t>
    </rPh>
    <rPh sb="2" eb="4">
      <t>シンセイ</t>
    </rPh>
    <phoneticPr fontId="2"/>
  </si>
  <si>
    <t>年間</t>
    <rPh sb="0" eb="2">
      <t>ネンカン</t>
    </rPh>
    <phoneticPr fontId="2"/>
  </si>
  <si>
    <t>治験薬の保管期間</t>
    <rPh sb="4" eb="6">
      <t>ホカン</t>
    </rPh>
    <rPh sb="6" eb="8">
      <t>キカン</t>
    </rPh>
    <phoneticPr fontId="2"/>
  </si>
  <si>
    <t>目標とする被験者数：</t>
    <rPh sb="0" eb="2">
      <t>モクヒョウ</t>
    </rPh>
    <rPh sb="5" eb="8">
      <t>ヒケンシャ</t>
    </rPh>
    <rPh sb="8" eb="9">
      <t>スウ</t>
    </rPh>
    <phoneticPr fontId="2"/>
  </si>
  <si>
    <t>書式3提出日：</t>
    <rPh sb="0" eb="2">
      <t>ショシキ</t>
    </rPh>
    <rPh sb="3" eb="6">
      <t>テイシュツビ</t>
    </rPh>
    <phoneticPr fontId="2"/>
  </si>
  <si>
    <t>試験終了予定日：</t>
    <rPh sb="0" eb="2">
      <t>シケン</t>
    </rPh>
    <rPh sb="2" eb="4">
      <t>シュウリョウ</t>
    </rPh>
    <rPh sb="4" eb="7">
      <t>ヨテイビ</t>
    </rPh>
    <phoneticPr fontId="2"/>
  </si>
  <si>
    <t>試験期間：</t>
    <rPh sb="0" eb="2">
      <t>シケン</t>
    </rPh>
    <rPh sb="2" eb="4">
      <t>キカン</t>
    </rPh>
    <phoneticPr fontId="2"/>
  </si>
  <si>
    <t>(</t>
    <phoneticPr fontId="2"/>
  </si>
  <si>
    <t>×種類</t>
    <rPh sb="1" eb="3">
      <t>シュルイ</t>
    </rPh>
    <phoneticPr fontId="2"/>
  </si>
  <si>
    <t>(</t>
    <phoneticPr fontId="2"/>
  </si>
  <si>
    <t>×回数</t>
    <phoneticPr fontId="2"/>
  </si>
  <si>
    <t>×回数</t>
    <phoneticPr fontId="2"/>
  </si>
  <si>
    <t>バイタルサイン（血圧・脈拍数・呼吸数・体重など）、身体所見などの項目数を算定すること。</t>
    <rPh sb="20" eb="22">
      <t>シンタイ</t>
    </rPh>
    <rPh sb="22" eb="24">
      <t>ショケン</t>
    </rPh>
    <rPh sb="27" eb="30">
      <t>コウモクスウ</t>
    </rPh>
    <rPh sb="31" eb="33">
      <t>サンテイ</t>
    </rPh>
    <phoneticPr fontId="2"/>
  </si>
  <si>
    <t>試験期間内に治験のための入院が必須の場合、入院にカウントすること。</t>
  </si>
  <si>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</si>
  <si>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</si>
  <si>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被験薬の他に使用する医薬品の取り扱いについて算定すること。</t>
  </si>
  <si>
    <t>治験薬の投与経路について算定すること。なお、異なる投与経路の治験薬（又は治験薬に準じて依頼者から提供される薬剤・治験薬と同等に管理を求められる薬剤）を組み合わせて使用する場合には、ポイント数が高くなるよう算定すること。例えば、内服薬と静注薬を組み合わせる場合には、「静注」にカウントする。</t>
  </si>
  <si>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</si>
  <si>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</si>
  <si>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</si>
  <si>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</si>
  <si>
    <t>プロトコルに規定されるVisitの頻度について算定すること。なお、試験の時期により来院頻度が変動する場合、ポイントが最大になるように来院頻度を算定すること。</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</si>
  <si>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</si>
  <si>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</si>
  <si>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治験薬の剤型について算定する。なお、剤型が異なる治験薬（又は治験薬に準じて依頼者から提供される薬剤・治験薬と同等に管理を求められる薬剤）を組み合わせて使用する場合には、ポイント数が高くなるよう算定すること。</t>
  </si>
  <si>
    <t>二重盲検試験において、非盲検担当者の設置が規定されている場合に算定すること。</t>
  </si>
  <si>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</si>
  <si>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治験薬（又は治験薬に準じて依頼者から提供される薬剤）の出庫に際して、溶解・希釈・混合等の調製を行う場合に算定すること。</t>
  </si>
  <si>
    <t>使用済みのPTPシートやバイアル等を回収し、病院内で保管する必要がある場合に算定すること。</t>
  </si>
  <si>
    <t>責任医師及び分担医師の合計人数を算定すること。なお、実施中に分担医師が追加され、要素Ｍの変更が必要になった場合は、適宜追加算定すること。</t>
  </si>
  <si>
    <t>治験薬管理者・治験薬管理補助者（又は調剤や調製等を行うスタッフ）が、GCPやEDC、IXRS等のトレーニングなどを要する場合に算定すること。</t>
  </si>
  <si>
    <t>治験薬の搬入から返却までの予定期間を算定すること。なお、治験期間が延長された場合には、改めて算定し、契約変更等の手続きをとることとする。</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</si>
  <si>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</si>
  <si>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</si>
  <si>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</si>
  <si>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</si>
  <si>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</si>
  <si>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</si>
  <si>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</si>
  <si>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</si>
  <si>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</si>
  <si>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</si>
  <si>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</si>
  <si>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</si>
  <si>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</si>
  <si>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</si>
  <si>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妊娠検査薬
クリアビューEASY HCG20</t>
    <rPh sb="0" eb="4">
      <t>ニンシンケンサ</t>
    </rPh>
    <rPh sb="4" eb="5">
      <t>ヤク</t>
    </rPh>
    <phoneticPr fontId="2"/>
  </si>
  <si>
    <t>シュアプラグAD延長チープ</t>
    <rPh sb="8" eb="10">
      <t>エンチョウ</t>
    </rPh>
    <phoneticPr fontId="2"/>
  </si>
  <si>
    <t>生理食塩液PL「フソー」50mL</t>
    <rPh sb="0" eb="5">
      <t>セイリショクエンエキ</t>
    </rPh>
    <phoneticPr fontId="2"/>
  </si>
  <si>
    <t>10本／箱</t>
    <rPh sb="2" eb="3">
      <t>ホン</t>
    </rPh>
    <rPh sb="4" eb="5">
      <t>ハコ</t>
    </rPh>
    <phoneticPr fontId="2"/>
  </si>
  <si>
    <t>アンギオキット</t>
    <phoneticPr fontId="2"/>
  </si>
  <si>
    <t>日本メディカルプロダクツ株式会社</t>
    <phoneticPr fontId="2"/>
  </si>
  <si>
    <t>別紙１　ポイント数</t>
    <rPh sb="0" eb="2">
      <t>ベッシ</t>
    </rPh>
    <rPh sb="8" eb="9">
      <t>スウ</t>
    </rPh>
    <phoneticPr fontId="2"/>
  </si>
  <si>
    <t>＝</t>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</si>
  <si>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</si>
  <si>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</si>
  <si>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</si>
  <si>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</si>
  <si>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t>
    <phoneticPr fontId="2"/>
  </si>
  <si>
    <t>円</t>
    <rPh sb="0" eb="1">
      <t>エン</t>
    </rPh>
    <phoneticPr fontId="2"/>
  </si>
  <si>
    <t>円</t>
    <phoneticPr fontId="2"/>
  </si>
  <si>
    <t>ポイント</t>
    <phoneticPr fontId="2"/>
  </si>
  <si>
    <t>＋</t>
    <phoneticPr fontId="2"/>
  </si>
  <si>
    <t>・間接経費（３０％）</t>
    <rPh sb="1" eb="3">
      <t>カンセツ</t>
    </rPh>
    <rPh sb="3" eb="5">
      <t>ケイヒ</t>
    </rPh>
    <phoneticPr fontId="2"/>
  </si>
  <si>
    <t>・合計</t>
    <rPh sb="1" eb="3">
      <t>ゴウケイ</t>
    </rPh>
    <phoneticPr fontId="2"/>
  </si>
  <si>
    <t>C.</t>
    <phoneticPr fontId="2"/>
  </si>
  <si>
    <t>A.</t>
    <phoneticPr fontId="2"/>
  </si>
  <si>
    <t>B.</t>
    <phoneticPr fontId="2"/>
  </si>
  <si>
    <t>D.</t>
    <phoneticPr fontId="2"/>
  </si>
  <si>
    <t>E.</t>
    <phoneticPr fontId="2"/>
  </si>
  <si>
    <t>F.</t>
    <phoneticPr fontId="2"/>
  </si>
  <si>
    <t>G.</t>
    <phoneticPr fontId="2"/>
  </si>
  <si>
    <t>H.</t>
    <phoneticPr fontId="2"/>
  </si>
  <si>
    <t>B.</t>
    <phoneticPr fontId="2"/>
  </si>
  <si>
    <t>I.</t>
    <phoneticPr fontId="2"/>
  </si>
  <si>
    <t>未使用治験薬の廃棄</t>
    <rPh sb="0" eb="1">
      <t>ミ</t>
    </rPh>
    <rPh sb="1" eb="3">
      <t>シヨウ</t>
    </rPh>
    <rPh sb="3" eb="6">
      <t>チケンヤク</t>
    </rPh>
    <rPh sb="7" eb="9">
      <t>ハイキ</t>
    </rPh>
    <phoneticPr fontId="2"/>
  </si>
  <si>
    <t>西暦</t>
    <rPh sb="0" eb="2">
      <t>セイレキ</t>
    </rPh>
    <phoneticPr fontId="2"/>
  </si>
  <si>
    <t>新規申請</t>
    <phoneticPr fontId="2"/>
  </si>
  <si>
    <t>変更申請</t>
    <rPh sb="0" eb="2">
      <t>ヘンコウ</t>
    </rPh>
    <rPh sb="2" eb="4">
      <t>シンセイ</t>
    </rPh>
    <phoneticPr fontId="2"/>
  </si>
  <si>
    <t>新規申請</t>
    <rPh sb="0" eb="2">
      <t>シンキ</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</si>
  <si>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</si>
  <si>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</si>
  <si>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</si>
  <si>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</si>
  <si>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1　達成時</t>
    <rPh sb="8" eb="10">
      <t>タッセイ</t>
    </rPh>
    <rPh sb="10" eb="11">
      <t>ジ</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</si>
  <si>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</si>
  <si>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</si>
  <si>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</si>
  <si>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</si>
  <si>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</si>
  <si>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保管要件</t>
    <rPh sb="0" eb="2">
      <t>ホカン</t>
    </rPh>
    <rPh sb="2" eb="4">
      <t>ヨウケン</t>
    </rPh>
    <phoneticPr fontId="2"/>
  </si>
  <si>
    <t>K</t>
    <phoneticPr fontId="5"/>
  </si>
  <si>
    <t>L</t>
    <phoneticPr fontId="5"/>
  </si>
  <si>
    <t>研究経費　Ⅰ　　小計　（１）</t>
    <rPh sb="0" eb="2">
      <t>ケンキュウ</t>
    </rPh>
    <rPh sb="2" eb="4">
      <t>ケイヒ</t>
    </rPh>
    <rPh sb="8" eb="10">
      <t>ショウケイ</t>
    </rPh>
    <phoneticPr fontId="2"/>
  </si>
  <si>
    <t>（１）スクリーニング経費</t>
    <rPh sb="10" eb="12">
      <t>ケイヒ</t>
    </rPh>
    <phoneticPr fontId="2"/>
  </si>
  <si>
    <t>（２）審査費用</t>
    <rPh sb="3" eb="5">
      <t>シンサ</t>
    </rPh>
    <rPh sb="5" eb="7">
      <t>ヒヨウ</t>
    </rPh>
    <phoneticPr fontId="2"/>
  </si>
  <si>
    <t>（３）治験薬管理経費</t>
    <rPh sb="3" eb="5">
      <t>チケン</t>
    </rPh>
    <rPh sb="5" eb="6">
      <t>ヤク</t>
    </rPh>
    <rPh sb="6" eb="8">
      <t>カンリ</t>
    </rPh>
    <rPh sb="8" eb="10">
      <t>ケイヒ</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</si>
  <si>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</si>
  <si>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</si>
  <si>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</si>
  <si>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</si>
  <si>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</si>
  <si>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</si>
  <si>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</si>
  <si>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</si>
  <si>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</si>
  <si>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</si>
  <si>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</si>
  <si>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</si>
  <si>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金額（消費税別）</t>
    <rPh sb="0" eb="2">
      <t>キンガク</t>
    </rPh>
    <rPh sb="3" eb="6">
      <t>ショウヒゼイ</t>
    </rPh>
    <rPh sb="6" eb="7">
      <t>ベツ</t>
    </rPh>
    <phoneticPr fontId="2"/>
  </si>
  <si>
    <t>保管期間</t>
    <rPh sb="0" eb="2">
      <t>ホカン</t>
    </rPh>
    <rPh sb="2" eb="4">
      <t>キカン</t>
    </rPh>
    <phoneticPr fontId="2"/>
  </si>
  <si>
    <t>×月数（治験薬の保存・管理)：</t>
    <rPh sb="1" eb="2">
      <t>ツキ</t>
    </rPh>
    <rPh sb="4" eb="7">
      <t>チケンヤク</t>
    </rPh>
    <rPh sb="8" eb="10">
      <t>ホゾン</t>
    </rPh>
    <rPh sb="11" eb="13">
      <t>カンリ</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</si>
  <si>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</si>
  <si>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</si>
  <si>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</si>
  <si>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医薬品　</t>
    <phoneticPr fontId="2"/>
  </si>
  <si>
    <t>□</t>
    <phoneticPr fontId="2"/>
  </si>
  <si>
    <t>評価の対象である被験薬の製造承認状況について算定すること。なお、製造販売後臨床試験の場合は、当該要素を算定しない。</t>
    <phoneticPr fontId="2"/>
  </si>
  <si>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</si>
  <si>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本要素のポイントを算定しない。</t>
    <phoneticPr fontId="2"/>
  </si>
  <si>
    <t>継続して治験薬を投与する試験デザインの場合、原則として52週と見なして算定すること。ただし、投与回数が固定されかつその期間が52週に満たない場合を除く。</t>
    <phoneticPr fontId="2"/>
  </si>
  <si>
    <t>拡大治験の基となる治験が附属病院またはセンター病院で実施されている場合は、本要素のポイントを算定しない。</t>
    <phoneticPr fontId="2"/>
  </si>
  <si>
    <t>本要素のポイントを算定しない。</t>
    <rPh sb="0" eb="1">
      <t>ホン</t>
    </rPh>
    <rPh sb="1" eb="3">
      <t>ヨウソ</t>
    </rPh>
    <rPh sb="9" eb="11">
      <t>サンテイ</t>
    </rPh>
    <phoneticPr fontId="2"/>
  </si>
  <si>
    <t>拡大治験の基となる治験が附属病院またはセンター病院で実施されている場合は、本要素のポイントを算定しない。</t>
    <rPh sb="0" eb="2">
      <t>カクダイ</t>
    </rPh>
    <rPh sb="2" eb="4">
      <t>チケン</t>
    </rPh>
    <rPh sb="5" eb="6">
      <t>モト</t>
    </rPh>
    <rPh sb="9" eb="11">
      <t>チケン</t>
    </rPh>
    <rPh sb="12" eb="14">
      <t>フゾク</t>
    </rPh>
    <rPh sb="14" eb="16">
      <t>ビョウイン</t>
    </rPh>
    <rPh sb="23" eb="25">
      <t>ビョウイン</t>
    </rPh>
    <rPh sb="26" eb="28">
      <t>ジッシ</t>
    </rPh>
    <rPh sb="33" eb="35">
      <t>バアイ</t>
    </rPh>
    <rPh sb="37" eb="38">
      <t>ホン</t>
    </rPh>
    <rPh sb="38" eb="40">
      <t>ヨウソ</t>
    </rPh>
    <rPh sb="46" eb="48">
      <t>サンテイ</t>
    </rPh>
    <phoneticPr fontId="2"/>
  </si>
  <si>
    <t>予定症例数×</t>
    <phoneticPr fontId="2"/>
  </si>
  <si>
    <t>円</t>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</si>
  <si>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</si>
  <si>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</si>
  <si>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</si>
  <si>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</si>
  <si>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</si>
  <si>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</si>
  <si>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</si>
  <si>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</si>
  <si>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</si>
  <si>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</si>
  <si>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</si>
  <si>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</si>
  <si>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</si>
  <si>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</si>
  <si>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</si>
  <si>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</si>
  <si>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</si>
  <si>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</si>
  <si>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</si>
  <si>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</si>
  <si>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</si>
  <si>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</si>
  <si>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</si>
  <si>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</si>
  <si>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ヶ月間の合計</t>
    <rPh sb="1" eb="2">
      <t>ゲツ</t>
    </rPh>
    <rPh sb="2" eb="3">
      <t>カン</t>
    </rPh>
    <rPh sb="4" eb="6">
      <t>ゴウケイ</t>
    </rPh>
    <phoneticPr fontId="2"/>
  </si>
  <si>
    <t>消費税別</t>
    <phoneticPr fontId="2"/>
  </si>
  <si>
    <t>円</t>
    <rPh sb="0" eb="1">
      <t>エン</t>
    </rPh>
    <phoneticPr fontId="2"/>
  </si>
  <si>
    <t>・総額</t>
    <rPh sb="1" eb="3">
      <t>ソウガク</t>
    </rPh>
    <phoneticPr fontId="2"/>
  </si>
  <si>
    <t>×</t>
    <phoneticPr fontId="2"/>
  </si>
  <si>
    <t>年</t>
    <rPh sb="0" eb="1">
      <t>ネン</t>
    </rPh>
    <phoneticPr fontId="2"/>
  </si>
  <si>
    <t>非課税</t>
    <rPh sb="0" eb="3">
      <t>ヒカゼイ</t>
    </rPh>
    <phoneticPr fontId="2"/>
  </si>
  <si>
    <t>Ａ～Ｖポイント数</t>
    <phoneticPr fontId="2"/>
  </si>
  <si>
    <t>Ａ～Ｖポイント数</t>
    <phoneticPr fontId="2"/>
  </si>
  <si>
    <t>プロトコール上管理が
必要な薬剤の種類数</t>
    <rPh sb="6" eb="7">
      <t>ジョウ</t>
    </rPh>
    <rPh sb="7" eb="9">
      <t>カンリ</t>
    </rPh>
    <rPh sb="11" eb="13">
      <t>ヒツヨウ</t>
    </rPh>
    <rPh sb="14" eb="16">
      <t>ヤクザイ</t>
    </rPh>
    <rPh sb="17" eb="19">
      <t>シュルイ</t>
    </rPh>
    <rPh sb="19" eb="20">
      <t>カズ</t>
    </rPh>
    <phoneticPr fontId="2"/>
  </si>
  <si>
    <t>M</t>
    <phoneticPr fontId="2"/>
  </si>
  <si>
    <t>N</t>
    <phoneticPr fontId="5"/>
  </si>
  <si>
    <t>依頼者から交付又は提供された治験使用薬のうち未使用のものについて、病院の責任の下で廃棄する場合に算定すること。</t>
    <phoneticPr fontId="2"/>
  </si>
  <si>
    <t>治験使用薬（被験薬又は対照薬、併用薬、レスキュー薬、前投与薬等）のうち、治験実施計画書又は治験薬管理手順書の規定上、出納管理又は温度管理が必要とされる治験使用薬の種類数を算定すること。なお、薬剤の名称が同一で複数の規格がある場合は、管理する規格数をカウントに加味すること。ただし、規格の違いが外観から判別できない場合及び、種類又は規格の異なる薬剤を箱単位で管理する場合は除く。</t>
    <phoneticPr fontId="2"/>
  </si>
  <si>
    <t>・保存手数料（10,000円／試験）</t>
    <rPh sb="1" eb="3">
      <t>ホゾン</t>
    </rPh>
    <rPh sb="13" eb="14">
      <t>エン</t>
    </rPh>
    <rPh sb="15" eb="17">
      <t>シケン</t>
    </rPh>
    <phoneticPr fontId="2"/>
  </si>
  <si>
    <t>試験で想定する被験者層について、Common Terminology Criteria for Adverse Events (CTCAE) Version 5.0「有害事象共通用語規準 v5.0 日本語訳JCOG 版（略称：CTCAE v5.0-JCOG）」を参考とし、原則としてGrade 1を「軽症」、Grade 2を「中等症」、Grade 3以上を「重症・重篤」として算定すること。なお、CTCAE v5.0-JCOGが改訂された場合は、経費算定時の最新版を用いることとする（日本臨床腫瘍研究グループのホームページ参照：http://www.jcog.jp/index.htm）。</t>
    <phoneticPr fontId="2"/>
  </si>
  <si>
    <t>治験薬（又は治験薬に準じて依頼者から提供される薬剤）を調剤及び出庫するVisitの回数を算定すること。ただし、投与期間が固定されていない場合には、想定される平均的な調剤及び出庫するVisitの回数を算定することとするが、実際の投与回数が著しく平均値を越える場合には、試験終了時までに追加算定すること。なお、投与期間が長期に渡る場合には、期間を分割して算定しても構わない。</t>
    <phoneticPr fontId="2"/>
  </si>
  <si>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</si>
  <si>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</si>
  <si>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</si>
  <si>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</si>
  <si>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</si>
  <si>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5つのシートで構成されています。</t>
    <rPh sb="7" eb="9">
      <t>コウセイ</t>
    </rPh>
    <phoneticPr fontId="2"/>
  </si>
  <si>
    <t>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Hに明記されていない規制要件（「覚醒剤原料」や「特定生物由来製品」など）が治験薬（又は治験薬に準じて依頼者から提供される薬剤）に課せられている場合には、「向精神薬・麻薬」に準じて算定すること。</t>
    <phoneticPr fontId="2"/>
  </si>
  <si>
    <t>向精神薬・麻薬</t>
    <phoneticPr fontId="2"/>
  </si>
  <si>
    <t>・保存費用（8,000円／年）</t>
    <rPh sb="1" eb="3">
      <t>ホゾン</t>
    </rPh>
    <rPh sb="11" eb="12">
      <t>エン</t>
    </rPh>
    <phoneticPr fontId="2"/>
  </si>
  <si>
    <r>
      <t xml:space="preserve">小児、成人
</t>
    </r>
    <r>
      <rPr>
        <sz val="9"/>
        <rFont val="ＭＳ Ｐゴシック"/>
        <family val="3"/>
        <charset val="128"/>
      </rPr>
      <t>（高齢者、肝、腎臓障害等
合併有）</t>
    </r>
    <phoneticPr fontId="5"/>
  </si>
  <si>
    <t>A～Vの合計ポイント数：</t>
    <phoneticPr fontId="2"/>
  </si>
  <si>
    <t>治験薬（又は治験薬に準じて依頼者から提供される薬剤）の保管要件について算定すること。なお、保管方法の異なる治験薬（又は治験薬に準じて依頼者から提供される薬剤や患者持ち帰り用保冷剤）がある場合には、ポイント数が高くなるよう算定すること。また、治験薬管理手順書に室温保管が規定されている治験薬等を恒温槽や冷蔵庫にて保管する場合は、「冷蔵庫又は恒温槽」として算定すること。</t>
    <phoneticPr fontId="2"/>
  </si>
  <si>
    <t>●●●</t>
    <phoneticPr fontId="2"/>
  </si>
  <si>
    <t>●●●</t>
    <phoneticPr fontId="2"/>
  </si>
  <si>
    <t>202●/●/●</t>
    <phoneticPr fontId="2"/>
  </si>
  <si>
    <t>・間接経費</t>
    <rPh sb="1" eb="3">
      <t>カンセツ</t>
    </rPh>
    <rPh sb="3" eb="5">
      <t>ケイヒ</t>
    </rPh>
    <phoneticPr fontId="2"/>
  </si>
  <si>
    <t>○</t>
  </si>
  <si>
    <t>YC書式500</t>
    <phoneticPr fontId="2"/>
  </si>
  <si>
    <t>YC書式501</t>
    <rPh sb="2" eb="4">
      <t>ショシキ</t>
    </rPh>
    <phoneticPr fontId="2"/>
  </si>
  <si>
    <t>YC書式502</t>
    <rPh sb="2" eb="4">
      <t>ショシキ</t>
    </rPh>
    <phoneticPr fontId="2"/>
  </si>
  <si>
    <t>YC書式502別紙１</t>
    <rPh sb="2" eb="4">
      <t>ショシキ</t>
    </rPh>
    <rPh sb="7" eb="9">
      <t>ベッシ</t>
    </rPh>
    <phoneticPr fontId="2"/>
  </si>
  <si>
    <t>YC書式502別紙2</t>
    <phoneticPr fontId="2"/>
  </si>
  <si>
    <t>治験のケース</t>
    <rPh sb="0" eb="2">
      <t>チケン</t>
    </rPh>
    <phoneticPr fontId="2"/>
  </si>
  <si>
    <t>拡大治験のケース</t>
    <rPh sb="0" eb="4">
      <t>カクダイチケン</t>
    </rPh>
    <phoneticPr fontId="2"/>
  </si>
  <si>
    <t>本要素のポイントを算定しない。</t>
    <phoneticPr fontId="2"/>
  </si>
  <si>
    <t>対照となる治療群にプラセボを使用する場合、又はスクリーニング期間のウォッシュアウト時にプラセボを使用する等の場合に算定すること。</t>
    <phoneticPr fontId="2"/>
  </si>
  <si>
    <t>拡大治験のケース</t>
    <rPh sb="0" eb="2">
      <t>カクダイ</t>
    </rPh>
    <rPh sb="2" eb="4">
      <t>チケン</t>
    </rPh>
    <phoneticPr fontId="2"/>
  </si>
  <si>
    <t>YC書式502
（６）研究経費　Ⅱ</t>
    <phoneticPr fontId="2"/>
  </si>
  <si>
    <t>YC書式502
（９）管理費</t>
    <phoneticPr fontId="2"/>
  </si>
  <si>
    <t>YC書式502
（７）または（８）CRC人件費</t>
    <phoneticPr fontId="2"/>
  </si>
  <si>
    <t>YC書式502
間接経費　Ⅱ</t>
    <phoneticPr fontId="2"/>
  </si>
  <si>
    <t>（イ）運営単位合計（１ヶ月当り）</t>
    <phoneticPr fontId="2"/>
  </si>
  <si>
    <t xml:space="preserve">　　 </t>
    <phoneticPr fontId="2"/>
  </si>
  <si>
    <t>運営単位合計（試験期間全体）</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</si>
  <si>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</si>
  <si>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</si>
  <si>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生存調査（1調査当り）</t>
    <phoneticPr fontId="2"/>
  </si>
  <si>
    <t>脱落症例経費（症例脱落にかかる経費／１症例当り）</t>
    <phoneticPr fontId="2"/>
  </si>
  <si>
    <t>監査対応費（依頼者の監査にかかる経費／１日当り）</t>
    <phoneticPr fontId="2"/>
  </si>
  <si>
    <t>ＧＣＰ適合性調査対応費（規制当局の査察にかかる経費／１日当り）</t>
    <rPh sb="12" eb="14">
      <t>キセイ</t>
    </rPh>
    <phoneticPr fontId="2"/>
  </si>
  <si>
    <t>終了報告書提出後対応費（モニタリング又は監査にかかる経費／１日当り）</t>
    <rPh sb="0" eb="2">
      <t>シュウリョウ</t>
    </rPh>
    <rPh sb="2" eb="5">
      <t>ホウコクショ</t>
    </rPh>
    <rPh sb="5" eb="7">
      <t>テイシュツ</t>
    </rPh>
    <rPh sb="7" eb="8">
      <t>ゴ</t>
    </rPh>
    <rPh sb="8" eb="10">
      <t>タイオウ</t>
    </rPh>
    <rPh sb="10" eb="11">
      <t>ヒ</t>
    </rPh>
    <rPh sb="18" eb="19">
      <t>マタ</t>
    </rPh>
    <rPh sb="20" eb="22">
      <t>カンサ</t>
    </rPh>
    <rPh sb="26" eb="28">
      <t>ケイヒ</t>
    </rPh>
    <rPh sb="30" eb="32">
      <t>ヒアタ</t>
    </rPh>
    <phoneticPr fontId="2"/>
  </si>
  <si>
    <t>資料の保存にかかる経費</t>
    <rPh sb="3" eb="5">
      <t>ホゾン</t>
    </rPh>
    <phoneticPr fontId="2"/>
  </si>
  <si>
    <t>被験者負担軽減費（治験参加に伴う被験者の負担を軽減する為の費用／１来院当り）</t>
    <phoneticPr fontId="2"/>
  </si>
  <si>
    <t>（ウ）症例単位合計（症例実施にかかる経費／１症例当り）</t>
    <rPh sb="12" eb="1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</si>
</sst>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quot;×&quot;0&quot;円×予定症例数&quot;"/>
    <numFmt numFmtId="177" formatCode="&quot;枚×&quot;0&quot;円&quot;"/>
    <numFmt numFmtId="178" formatCode="&quot;¥&quot;#,###"/>
    <numFmt numFmtId="179" formatCode="0.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412">
    <xf numFmtId="0" fontId="0" fillId="0" borderId="0" xfId="0">
      <alignment vertical="center"/>
    </xf>
    <xf numFmtId="0" fontId="4" fillId="0" borderId="0" xfId="2" applyFont="1"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0" xfId="2" applyAlignment="1">
      <alignment horizontal="left" vertical="center"/>
    </xf>
    <xf numFmtId="0" fontId="3" fillId="0" borderId="1" xfId="2" applyBorder="1" applyAlignment="1">
      <alignment horizontal="righ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3" fillId="2" borderId="5" xfId="2" applyFill="1"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3" fillId="0" borderId="0" xfId="2" applyAlignment="1" applyProtection="1">
      <alignment horizontal="center" vertical="center"/>
      <protection locked="0"/>
    </xf>
    <xf numFmtId="0" fontId="3" fillId="0" borderId="0" xfId="2" applyAlignment="1">
      <alignment horizontal="center" vertical="center"/>
    </xf>
    <xf numFmtId="0" fontId="10" fillId="0" borderId="0" xfId="0" applyFont="1" applyAlignment="1">
      <alignment horizontal="center" vertical="center"/>
    </xf>
    <xf numFmtId="0" fontId="3" fillId="2" borderId="2" xfId="2" applyFill="1" applyBorder="1" applyAlignment="1">
      <alignment horizontal="center" vertical="center"/>
    </xf>
    <xf numFmtId="0" fontId="3" fillId="0" borderId="3" xfId="2" applyBorder="1" applyAlignment="1">
      <alignment vertical="center" wrapText="1"/>
    </xf>
    <xf numFmtId="0" fontId="8" fillId="0" borderId="3" xfId="2" applyFont="1"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12" fillId="0" borderId="18" xfId="2" applyFont="1" applyBorder="1" applyAlignment="1">
      <alignment horizontal="center" vertical="center" wrapText="1"/>
    </xf>
    <xf numFmtId="0" fontId="3" fillId="4" borderId="15" xfId="2" applyFill="1" applyBorder="1" applyAlignment="1">
      <alignment horizontal="center" vertical="center" wrapText="1"/>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13" fillId="0" borderId="3"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top"/>
    </xf>
    <xf numFmtId="0" fontId="4" fillId="0" borderId="0" xfId="2" applyFont="1" applyAlignment="1">
      <alignment vertical="center" wrapText="1"/>
    </xf>
    <xf numFmtId="0" fontId="9" fillId="0" borderId="5" xfId="0" applyFont="1" applyBorder="1">
      <alignment vertical="center"/>
    </xf>
    <xf numFmtId="0" fontId="3" fillId="2" borderId="2" xfId="2" applyFill="1" applyBorder="1" applyAlignment="1">
      <alignment horizontal="right" vertical="center"/>
    </xf>
    <xf numFmtId="0" fontId="7" fillId="0" borderId="3" xfId="2" applyFont="1" applyBorder="1" applyAlignment="1">
      <alignment vertical="center" wrapText="1"/>
    </xf>
    <xf numFmtId="0" fontId="3" fillId="0" borderId="1" xfId="2" applyBorder="1" applyAlignment="1">
      <alignment horizontal="center" vertical="center"/>
    </xf>
    <xf numFmtId="0" fontId="3" fillId="0" borderId="1" xfId="2" applyBorder="1" applyAlignment="1">
      <alignment horizontal="left" vertical="center"/>
    </xf>
    <xf numFmtId="0" fontId="9" fillId="0" borderId="0" xfId="0" applyFont="1" applyProtection="1">
      <alignment vertical="center"/>
      <protection locked="0"/>
    </xf>
    <xf numFmtId="3" fontId="11" fillId="0" borderId="0" xfId="0" applyNumberFormat="1" applyFont="1" applyAlignment="1">
      <alignment horizontal="right" vertical="center"/>
    </xf>
    <xf numFmtId="0" fontId="11" fillId="0" borderId="0" xfId="0" applyFont="1" applyAlignment="1">
      <alignment horizontal="right" vertical="center"/>
    </xf>
    <xf numFmtId="0" fontId="3" fillId="0" borderId="2" xfId="2" applyBorder="1" applyAlignment="1">
      <alignment horizontal="right" vertical="center"/>
    </xf>
    <xf numFmtId="0" fontId="3" fillId="5" borderId="2" xfId="2" applyFill="1" applyBorder="1" applyAlignment="1" applyProtection="1">
      <alignment vertical="center"/>
      <protection locked="0"/>
    </xf>
    <xf numFmtId="0" fontId="9" fillId="0" borderId="2" xfId="0" applyFont="1" applyBorder="1">
      <alignment vertical="center"/>
    </xf>
    <xf numFmtId="0" fontId="3" fillId="0" borderId="2" xfId="2" applyBorder="1" applyAlignment="1">
      <alignment horizontal="left" vertical="center"/>
    </xf>
    <xf numFmtId="0" fontId="14" fillId="5" borderId="3" xfId="0" applyFont="1" applyFill="1" applyBorder="1" applyAlignment="1">
      <alignment vertical="center" wrapText="1"/>
    </xf>
    <xf numFmtId="0" fontId="14" fillId="4" borderId="3" xfId="0" applyFont="1" applyFill="1" applyBorder="1" applyAlignment="1">
      <alignment vertical="center" wrapText="1"/>
    </xf>
    <xf numFmtId="0" fontId="9" fillId="0" borderId="2" xfId="0" applyFont="1" applyBorder="1" applyAlignment="1">
      <alignment vertical="center" wrapText="1"/>
    </xf>
    <xf numFmtId="0" fontId="3" fillId="0" borderId="3" xfId="2" applyBorder="1" applyAlignment="1">
      <alignment horizontal="center" vertical="center" wrapText="1"/>
    </xf>
    <xf numFmtId="0" fontId="3" fillId="5" borderId="2" xfId="2" applyFill="1" applyBorder="1" applyAlignment="1" applyProtection="1">
      <alignment horizontal="center" vertical="center"/>
      <protection locked="0"/>
    </xf>
    <xf numFmtId="0" fontId="3" fillId="2" borderId="2" xfId="2" applyFill="1" applyBorder="1" applyAlignment="1">
      <alignment horizontal="left" vertical="center"/>
    </xf>
    <xf numFmtId="0" fontId="3" fillId="0" borderId="4" xfId="2" applyBorder="1" applyAlignment="1">
      <alignment horizontal="center" vertical="center" wrapText="1"/>
    </xf>
    <xf numFmtId="0" fontId="3" fillId="0" borderId="1" xfId="2" applyBorder="1" applyAlignment="1">
      <alignment horizontal="left" vertical="center" wrapText="1"/>
    </xf>
    <xf numFmtId="0" fontId="4" fillId="0" borderId="0" xfId="2" applyFont="1" applyAlignment="1">
      <alignment horizontal="center" vertical="center" wrapText="1"/>
    </xf>
    <xf numFmtId="0" fontId="3" fillId="0" borderId="0" xfId="2" applyAlignment="1">
      <alignment horizontal="left" vertical="center" wrapText="1"/>
    </xf>
    <xf numFmtId="0" fontId="3" fillId="0" borderId="0" xfId="2" applyAlignment="1">
      <alignment horizontal="center" vertical="center" wrapText="1"/>
    </xf>
    <xf numFmtId="0" fontId="3" fillId="0" borderId="2" xfId="2" applyBorder="1" applyAlignment="1">
      <alignment horizontal="center" vertical="center"/>
    </xf>
    <xf numFmtId="0" fontId="3" fillId="0" borderId="5" xfId="2" applyBorder="1" applyAlignment="1">
      <alignment horizontal="center" vertical="center"/>
    </xf>
    <xf numFmtId="0" fontId="3" fillId="0" borderId="10" xfId="2" applyBorder="1" applyAlignment="1">
      <alignment horizontal="center" vertical="center"/>
    </xf>
    <xf numFmtId="0" fontId="3" fillId="0" borderId="3" xfId="2" applyBorder="1" applyAlignment="1">
      <alignment horizontal="center" vertical="center"/>
    </xf>
    <xf numFmtId="0" fontId="3" fillId="0" borderId="9" xfId="2" applyBorder="1" applyAlignment="1">
      <alignment horizontal="center" vertical="center"/>
    </xf>
    <xf numFmtId="0" fontId="3" fillId="4" borderId="3" xfId="2" applyFill="1" applyBorder="1" applyAlignment="1">
      <alignment horizontal="center" vertical="center"/>
    </xf>
    <xf numFmtId="0" fontId="9" fillId="0" borderId="0" xfId="0" applyFont="1" applyAlignment="1">
      <alignment vertical="top"/>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16" fillId="5" borderId="0" xfId="0" applyFont="1" applyFill="1" applyAlignment="1" applyProtection="1">
      <alignment horizontal="left" vertical="center" wrapText="1"/>
      <protection locked="0"/>
    </xf>
    <xf numFmtId="0" fontId="16" fillId="5" borderId="7" xfId="0" applyFont="1" applyFill="1" applyBorder="1" applyAlignment="1" applyProtection="1">
      <alignment horizontal="left" vertical="center" wrapText="1"/>
      <protection locked="0"/>
    </xf>
    <xf numFmtId="0" fontId="16" fillId="0" borderId="5" xfId="0" applyFont="1" applyBorder="1">
      <alignment vertical="center"/>
    </xf>
    <xf numFmtId="0" fontId="9" fillId="4" borderId="2" xfId="0" applyFont="1" applyFill="1" applyBorder="1">
      <alignment vertical="center"/>
    </xf>
    <xf numFmtId="0" fontId="9" fillId="0" borderId="9" xfId="0" applyFont="1" applyBorder="1" applyAlignment="1">
      <alignment horizontal="right" vertical="center" wrapText="1"/>
    </xf>
    <xf numFmtId="0" fontId="9" fillId="5" borderId="1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38" fontId="11" fillId="0" borderId="0" xfId="1" applyFont="1" applyFill="1" applyBorder="1" applyAlignment="1">
      <alignment vertical="center"/>
    </xf>
    <xf numFmtId="38" fontId="11" fillId="0" borderId="1" xfId="1" applyFont="1" applyFill="1" applyBorder="1" applyAlignment="1">
      <alignment vertical="center"/>
    </xf>
    <xf numFmtId="0" fontId="9" fillId="5" borderId="0" xfId="0" applyFont="1" applyFill="1" applyProtection="1">
      <alignment vertical="center"/>
      <protection locked="0"/>
    </xf>
    <xf numFmtId="0" fontId="9" fillId="0" borderId="1" xfId="0" applyFont="1" applyBorder="1" applyAlignment="1">
      <alignment vertical="center" wrapText="1"/>
    </xf>
    <xf numFmtId="0" fontId="9" fillId="0" borderId="1" xfId="0" applyFont="1" applyBorder="1">
      <alignment vertical="center"/>
    </xf>
    <xf numFmtId="3" fontId="11" fillId="0" borderId="0" xfId="0" applyNumberFormat="1" applyFont="1">
      <alignment vertical="center"/>
    </xf>
    <xf numFmtId="3" fontId="9" fillId="0" borderId="0" xfId="0" applyNumberFormat="1" applyFont="1" applyAlignment="1">
      <alignment horizontal="center" vertical="center"/>
    </xf>
    <xf numFmtId="38" fontId="9" fillId="0" borderId="0" xfId="0" applyNumberFormat="1" applyFont="1" applyAlignment="1">
      <alignment horizontal="center" vertical="center"/>
    </xf>
    <xf numFmtId="38" fontId="11" fillId="0" borderId="0" xfId="0" applyNumberFormat="1" applyFont="1" applyAlignment="1">
      <alignment horizontal="center" vertical="center"/>
    </xf>
    <xf numFmtId="0" fontId="9" fillId="0" borderId="0" xfId="0" applyFont="1" applyAlignment="1">
      <alignment horizontal="left" vertical="center"/>
    </xf>
    <xf numFmtId="0" fontId="9" fillId="4" borderId="0" xfId="0" applyFont="1" applyFill="1">
      <alignment vertical="center"/>
    </xf>
    <xf numFmtId="0" fontId="11" fillId="5" borderId="1" xfId="0" applyFont="1" applyFill="1" applyBorder="1" applyProtection="1">
      <alignment vertical="center"/>
      <protection locked="0"/>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0" borderId="0" xfId="0" applyFont="1" applyAlignment="1">
      <alignment horizontal="left" vertical="center"/>
    </xf>
    <xf numFmtId="0" fontId="19" fillId="0" borderId="0" xfId="0" applyFont="1" applyAlignment="1">
      <alignment horizontal="left" vertical="center" wrapText="1"/>
    </xf>
    <xf numFmtId="0" fontId="6" fillId="4" borderId="0" xfId="2" applyFont="1" applyFill="1" applyAlignment="1">
      <alignment vertical="center" wrapText="1"/>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xf>
    <xf numFmtId="0" fontId="16" fillId="0" borderId="0" xfId="0" applyFont="1" applyAlignment="1">
      <alignment horizontal="left" vertical="center" wrapText="1"/>
    </xf>
    <xf numFmtId="0" fontId="16" fillId="4" borderId="7"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3" fillId="0" borderId="1" xfId="2" applyBorder="1" applyAlignment="1">
      <alignment vertical="center"/>
    </xf>
    <xf numFmtId="0" fontId="9" fillId="5" borderId="6" xfId="0" applyFont="1" applyFill="1" applyBorder="1" applyProtection="1">
      <alignment vertical="center"/>
      <protection locked="0"/>
    </xf>
    <xf numFmtId="0" fontId="9" fillId="5" borderId="13" xfId="0" applyFont="1" applyFill="1" applyBorder="1" applyProtection="1">
      <alignment vertical="center"/>
      <protection locked="0"/>
    </xf>
    <xf numFmtId="0" fontId="9" fillId="5" borderId="9" xfId="0" applyFont="1" applyFill="1" applyBorder="1" applyProtection="1">
      <alignment vertical="center"/>
      <protection locked="0"/>
    </xf>
    <xf numFmtId="0" fontId="9" fillId="0" borderId="7" xfId="0" applyFont="1" applyBorder="1" applyAlignment="1">
      <alignment vertical="center" wrapText="1"/>
    </xf>
    <xf numFmtId="0" fontId="9" fillId="0" borderId="0" xfId="0" applyFont="1" applyAlignment="1">
      <alignment vertical="center" wrapText="1"/>
    </xf>
    <xf numFmtId="0" fontId="9" fillId="0" borderId="13" xfId="0" applyFont="1" applyBorder="1">
      <alignment vertical="center"/>
    </xf>
    <xf numFmtId="38" fontId="9" fillId="0" borderId="0" xfId="0" applyNumberFormat="1" applyFont="1">
      <alignment vertical="center"/>
    </xf>
    <xf numFmtId="0" fontId="9" fillId="0" borderId="0" xfId="0" applyFont="1" applyAlignment="1" applyProtection="1">
      <alignment horizontal="left" vertical="center"/>
      <protection locked="0"/>
    </xf>
    <xf numFmtId="0" fontId="3" fillId="0" borderId="0" xfId="2" applyAlignment="1">
      <alignment vertical="center"/>
    </xf>
    <xf numFmtId="6" fontId="9" fillId="0" borderId="0" xfId="3" applyFont="1" applyFill="1" applyBorder="1" applyAlignment="1">
      <alignment vertical="center"/>
    </xf>
    <xf numFmtId="178" fontId="9" fillId="0" borderId="0" xfId="0" applyNumberFormat="1" applyFont="1">
      <alignment vertical="center"/>
    </xf>
    <xf numFmtId="178" fontId="9" fillId="0" borderId="0" xfId="3" applyNumberFormat="1" applyFont="1" applyFill="1" applyBorder="1" applyAlignment="1">
      <alignment horizontal="center"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178" fontId="9" fillId="0" borderId="0" xfId="3" applyNumberFormat="1" applyFont="1" applyFill="1" applyBorder="1" applyAlignment="1">
      <alignment horizontal="right" vertical="center"/>
    </xf>
    <xf numFmtId="0" fontId="18" fillId="0" borderId="0" xfId="0" applyFont="1">
      <alignment vertical="center"/>
    </xf>
    <xf numFmtId="6" fontId="9" fillId="0" borderId="0" xfId="0" applyNumberFormat="1" applyFont="1">
      <alignment vertical="center"/>
    </xf>
    <xf numFmtId="3" fontId="9" fillId="0" borderId="0" xfId="0" applyNumberFormat="1" applyFont="1">
      <alignment vertical="center"/>
    </xf>
    <xf numFmtId="178" fontId="9" fillId="4" borderId="5" xfId="3" applyNumberFormat="1" applyFont="1" applyFill="1" applyBorder="1" applyAlignment="1">
      <alignment vertical="center"/>
    </xf>
    <xf numFmtId="178" fontId="9" fillId="4" borderId="2" xfId="3" applyNumberFormat="1" applyFont="1" applyFill="1" applyBorder="1" applyAlignment="1">
      <alignment horizontal="center"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20" fillId="0" borderId="0" xfId="0" applyFont="1">
      <alignment vertical="center"/>
    </xf>
    <xf numFmtId="0" fontId="20" fillId="0" borderId="0" xfId="0" applyFont="1" applyAlignment="1">
      <alignment vertical="top"/>
    </xf>
    <xf numFmtId="0" fontId="4" fillId="0" borderId="0" xfId="2" applyFont="1" applyAlignment="1">
      <alignment horizontal="left" vertical="center"/>
    </xf>
    <xf numFmtId="0" fontId="3" fillId="0" borderId="3" xfId="2" applyBorder="1" applyAlignment="1">
      <alignment horizontal="left" vertical="center" wrapText="1"/>
    </xf>
    <xf numFmtId="0" fontId="10" fillId="0" borderId="0" xfId="0" applyFont="1" applyAlignment="1">
      <alignment horizontal="left" wrapText="1"/>
    </xf>
    <xf numFmtId="0" fontId="3" fillId="0" borderId="0" xfId="2"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3" fillId="0" borderId="13" xfId="2"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0" borderId="3" xfId="2" applyBorder="1" applyAlignment="1">
      <alignment horizontal="center"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5" borderId="2" xfId="2" applyFill="1" applyBorder="1" applyAlignment="1" applyProtection="1">
      <alignment horizontal="center" vertical="center"/>
      <protection locked="0"/>
    </xf>
    <xf numFmtId="0" fontId="3" fillId="2" borderId="2" xfId="2" applyFill="1" applyBorder="1" applyAlignment="1">
      <alignment horizontal="left" vertical="center"/>
    </xf>
    <xf numFmtId="0" fontId="3" fillId="2" borderId="5" xfId="2" applyFill="1" applyBorder="1" applyAlignment="1">
      <alignment horizontal="left"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6" fillId="0" borderId="3" xfId="2" applyFont="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10" fillId="4" borderId="2" xfId="0" applyFont="1" applyFill="1" applyBorder="1" applyAlignment="1">
      <alignment horizontal="center" vertical="center"/>
    </xf>
    <xf numFmtId="0" fontId="10" fillId="4" borderId="2" xfId="0" applyFont="1" applyFill="1" applyBorder="1" applyAlignment="1">
      <alignment horizontal="left" vertical="center" wrapText="1"/>
    </xf>
    <xf numFmtId="0" fontId="3" fillId="0" borderId="1" xfId="2" applyBorder="1" applyAlignment="1">
      <alignment horizontal="left" vertical="center" wrapText="1"/>
    </xf>
    <xf numFmtId="0" fontId="4" fillId="0" borderId="0" xfId="2" applyFont="1" applyAlignment="1">
      <alignment horizontal="center" vertical="center" wrapText="1"/>
    </xf>
    <xf numFmtId="0" fontId="6" fillId="4" borderId="7" xfId="2" applyFont="1" applyFill="1" applyBorder="1" applyAlignment="1">
      <alignment horizontal="left" vertical="center" wrapText="1"/>
    </xf>
    <xf numFmtId="0" fontId="16" fillId="4" borderId="7" xfId="0" applyFont="1" applyFill="1" applyBorder="1" applyAlignment="1">
      <alignment horizontal="center" vertical="center"/>
    </xf>
    <xf numFmtId="14" fontId="16" fillId="4" borderId="7" xfId="0" applyNumberFormat="1" applyFont="1" applyFill="1" applyBorder="1" applyAlignment="1">
      <alignment horizontal="left" vertical="center" wrapText="1"/>
    </xf>
    <xf numFmtId="0" fontId="3" fillId="0" borderId="0" xfId="2" applyAlignment="1">
      <alignment horizontal="left"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8" fillId="4" borderId="3" xfId="2" applyFont="1" applyFill="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3" fillId="2" borderId="4" xfId="2" applyFill="1" applyBorder="1" applyAlignment="1">
      <alignment horizontal="left" vertical="center"/>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2" borderId="4"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0" borderId="0" xfId="2" applyAlignment="1">
      <alignment horizontal="center"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wrapText="1"/>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3" fillId="0" borderId="10" xfId="2" applyBorder="1" applyAlignment="1">
      <alignment horizontal="center" vertical="center"/>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3" fillId="0" borderId="3" xfId="2" applyBorder="1" applyAlignment="1">
      <alignment horizontal="center" vertical="center"/>
    </xf>
    <xf numFmtId="0" fontId="5" fillId="0" borderId="3" xfId="2" applyFont="1" applyBorder="1" applyAlignment="1">
      <alignment horizontal="center" vertical="center" wrapText="1"/>
    </xf>
    <xf numFmtId="14" fontId="16" fillId="4" borderId="7" xfId="0" applyNumberFormat="1" applyFont="1" applyFill="1" applyBorder="1" applyAlignment="1">
      <alignment horizontal="left" vertical="center"/>
    </xf>
    <xf numFmtId="0" fontId="16" fillId="4" borderId="7" xfId="0" applyFont="1" applyFill="1" applyBorder="1" applyAlignment="1">
      <alignment horizontal="left" vertical="center"/>
    </xf>
    <xf numFmtId="0" fontId="8" fillId="0" borderId="3" xfId="2" applyFont="1" applyBorder="1" applyAlignment="1">
      <alignment horizontal="center" vertical="center" wrapText="1"/>
    </xf>
    <xf numFmtId="0" fontId="3" fillId="4" borderId="3" xfId="2" applyFill="1" applyBorder="1" applyAlignment="1">
      <alignment horizontal="center" vertical="center" wrapText="1"/>
    </xf>
    <xf numFmtId="0" fontId="9" fillId="0" borderId="0" xfId="0" applyFont="1" applyAlignment="1">
      <alignment vertical="center" wrapText="1"/>
    </xf>
    <xf numFmtId="0" fontId="3" fillId="0" borderId="11" xfId="2" applyBorder="1" applyAlignment="1">
      <alignment horizontal="center" vertical="center"/>
    </xf>
    <xf numFmtId="0" fontId="3" fillId="0" borderId="12" xfId="2" applyBorder="1" applyAlignment="1">
      <alignment horizontal="center" vertical="center"/>
    </xf>
    <xf numFmtId="0" fontId="3" fillId="0" borderId="9" xfId="2" applyBorder="1" applyAlignment="1">
      <alignment horizontal="center" vertical="center"/>
    </xf>
    <xf numFmtId="38" fontId="11" fillId="4" borderId="2" xfId="1" applyFont="1" applyFill="1" applyBorder="1" applyAlignment="1">
      <alignment horizontal="center" vertical="center"/>
    </xf>
    <xf numFmtId="38" fontId="9" fillId="0" borderId="0" xfId="0" applyNumberFormat="1" applyFont="1" applyAlignment="1">
      <alignment horizontal="center" vertical="center"/>
    </xf>
    <xf numFmtId="3" fontId="9" fillId="0" borderId="0" xfId="0" applyNumberFormat="1" applyFont="1" applyAlignment="1">
      <alignment horizontal="center" vertical="center"/>
    </xf>
    <xf numFmtId="38" fontId="11" fillId="4" borderId="2"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0" fontId="9" fillId="4" borderId="0" xfId="0" applyFont="1" applyFill="1" applyAlignment="1">
      <alignment horizontal="center" vertical="center"/>
    </xf>
    <xf numFmtId="3" fontId="11" fillId="4" borderId="2" xfId="0" applyNumberFormat="1" applyFont="1" applyFill="1" applyBorder="1" applyAlignment="1">
      <alignment horizontal="center" vertical="center"/>
    </xf>
    <xf numFmtId="0" fontId="9" fillId="0" borderId="0" xfId="0" applyFont="1" applyAlignment="1">
      <alignment horizontal="center" vertical="center"/>
    </xf>
    <xf numFmtId="38" fontId="9" fillId="4" borderId="1" xfId="1" applyFont="1" applyFill="1" applyBorder="1" applyAlignment="1">
      <alignment horizontal="center" vertical="center"/>
    </xf>
    <xf numFmtId="38" fontId="11" fillId="4" borderId="1" xfId="1" applyFont="1" applyFill="1" applyBorder="1" applyAlignment="1">
      <alignment horizontal="center" vertical="center"/>
    </xf>
    <xf numFmtId="0" fontId="9" fillId="0" borderId="0" xfId="0" applyFont="1" applyAlignment="1">
      <alignment horizontal="left" vertical="center"/>
    </xf>
    <xf numFmtId="3" fontId="11" fillId="0" borderId="1" xfId="0" applyNumberFormat="1" applyFont="1" applyBorder="1" applyAlignment="1">
      <alignment horizontal="center" vertical="center"/>
    </xf>
    <xf numFmtId="0" fontId="11" fillId="0" borderId="0" xfId="0" applyFont="1" applyAlignment="1">
      <alignment horizontal="left" vertical="center"/>
    </xf>
    <xf numFmtId="0" fontId="21" fillId="0" borderId="0" xfId="0" applyFont="1">
      <alignment vertical="center"/>
    </xf>
    <xf numFmtId="0" fontId="9" fillId="0" borderId="0" xfId="0" applyFont="1">
      <alignment vertical="center"/>
    </xf>
    <xf numFmtId="38" fontId="9" fillId="4" borderId="1" xfId="1" applyFont="1" applyFill="1" applyBorder="1" applyAlignment="1">
      <alignment horizontal="center" vertical="center" wrapText="1"/>
    </xf>
    <xf numFmtId="0" fontId="9" fillId="4" borderId="1" xfId="0" applyFont="1" applyFill="1" applyBorder="1" applyAlignment="1">
      <alignment horizontal="center" vertical="center"/>
    </xf>
    <xf numFmtId="0" fontId="11" fillId="5" borderId="0" xfId="0" applyFont="1" applyFill="1" applyAlignment="1" applyProtection="1">
      <alignment horizontal="center" vertical="center"/>
      <protection locked="0"/>
    </xf>
    <xf numFmtId="9" fontId="9" fillId="0" borderId="0" xfId="0" applyNumberFormat="1" applyFont="1" applyAlignment="1">
      <alignment horizontal="center" vertical="center"/>
    </xf>
    <xf numFmtId="0" fontId="9" fillId="0" borderId="3" xfId="0" applyFont="1" applyBorder="1" applyAlignment="1">
      <alignment horizontal="left" vertical="center" indent="1"/>
    </xf>
    <xf numFmtId="38" fontId="9" fillId="4" borderId="3" xfId="1" applyFont="1" applyFill="1" applyBorder="1" applyAlignment="1">
      <alignment horizontal="center" vertical="center"/>
    </xf>
    <xf numFmtId="3" fontId="9"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0" fontId="9" fillId="0" borderId="3" xfId="0" applyFont="1" applyBorder="1" applyAlignment="1">
      <alignment horizontal="left" vertical="center"/>
    </xf>
    <xf numFmtId="0" fontId="18" fillId="0" borderId="3" xfId="0" applyFont="1" applyBorder="1" applyAlignment="1">
      <alignment horizontal="left" vertical="center"/>
    </xf>
    <xf numFmtId="0" fontId="3" fillId="5" borderId="3" xfId="2" applyFill="1" applyBorder="1" applyAlignment="1" applyProtection="1">
      <alignment horizontal="center" vertical="center" wrapText="1"/>
      <protection locked="0"/>
    </xf>
    <xf numFmtId="0" fontId="9" fillId="5" borderId="4" xfId="0" applyFont="1" applyFill="1" applyBorder="1" applyAlignment="1" applyProtection="1">
      <alignment horizontal="right" vertical="center"/>
      <protection locked="0"/>
    </xf>
    <xf numFmtId="0" fontId="9" fillId="5" borderId="2" xfId="0" applyFont="1" applyFill="1" applyBorder="1" applyAlignment="1" applyProtection="1">
      <alignment horizontal="right" vertical="center"/>
      <protection locked="0"/>
    </xf>
    <xf numFmtId="0" fontId="9" fillId="0" borderId="3" xfId="0" applyFont="1" applyBorder="1" applyAlignment="1">
      <alignment horizontal="center"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38" fontId="9" fillId="0" borderId="2" xfId="1" applyFont="1" applyFill="1" applyBorder="1" applyAlignment="1">
      <alignment horizontal="center"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14" fontId="16" fillId="5" borderId="2" xfId="0" applyNumberFormat="1" applyFont="1" applyFill="1" applyBorder="1" applyAlignment="1" applyProtection="1">
      <alignment horizontal="center" vertical="center"/>
      <protection locked="0"/>
    </xf>
    <xf numFmtId="38" fontId="9" fillId="4" borderId="2" xfId="1" applyFont="1" applyFill="1" applyBorder="1" applyAlignment="1">
      <alignment horizontal="center" vertical="center"/>
    </xf>
    <xf numFmtId="14" fontId="6" fillId="5" borderId="2" xfId="2" applyNumberFormat="1" applyFont="1" applyFill="1" applyBorder="1" applyAlignment="1" applyProtection="1">
      <alignment horizontal="left" vertical="center" wrapText="1"/>
      <protection locked="0"/>
    </xf>
    <xf numFmtId="14" fontId="6" fillId="5" borderId="2" xfId="2" applyNumberFormat="1" applyFont="1" applyFill="1" applyBorder="1" applyAlignment="1">
      <alignment horizontal="right" vertical="center" wrapText="1"/>
    </xf>
    <xf numFmtId="0" fontId="6" fillId="5" borderId="7" xfId="2" applyFont="1" applyFill="1" applyBorder="1" applyAlignment="1">
      <alignment horizontal="left" vertical="center"/>
    </xf>
    <xf numFmtId="0" fontId="4" fillId="0" borderId="1" xfId="2" applyFont="1" applyBorder="1" applyAlignment="1">
      <alignment horizontal="center" vertical="center" wrapText="1"/>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3" fillId="5" borderId="4"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8" fillId="5" borderId="4" xfId="2" applyFont="1" applyFill="1" applyBorder="1" applyAlignment="1" applyProtection="1">
      <alignment horizontal="center" vertical="center" wrapText="1"/>
      <protection locked="0"/>
    </xf>
    <xf numFmtId="0" fontId="8" fillId="5" borderId="2" xfId="2" applyFont="1" applyFill="1" applyBorder="1" applyAlignment="1" applyProtection="1">
      <alignment horizontal="center" vertical="center" wrapText="1"/>
      <protection locked="0"/>
    </xf>
    <xf numFmtId="0" fontId="8" fillId="5" borderId="5" xfId="2" applyFont="1" applyFill="1" applyBorder="1" applyAlignment="1" applyProtection="1">
      <alignment horizontal="center" vertical="center" wrapText="1"/>
      <protection locked="0"/>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38" fontId="9" fillId="4" borderId="1" xfId="1" applyFont="1" applyFill="1" applyBorder="1" applyAlignment="1" applyProtection="1">
      <alignment horizontal="center" vertical="center" wrapText="1"/>
    </xf>
    <xf numFmtId="0" fontId="9" fillId="0" borderId="3" xfId="0" applyFont="1" applyBorder="1" applyAlignment="1">
      <alignment horizontal="left" vertical="center" wrapText="1"/>
    </xf>
    <xf numFmtId="0" fontId="9" fillId="4" borderId="4" xfId="0" applyFont="1" applyFill="1" applyBorder="1" applyAlignment="1">
      <alignment horizontal="right" vertical="center"/>
    </xf>
    <xf numFmtId="0" fontId="9" fillId="4" borderId="2" xfId="0" applyFont="1" applyFill="1" applyBorder="1" applyAlignment="1">
      <alignment horizontal="right" vertical="center"/>
    </xf>
    <xf numFmtId="0" fontId="9" fillId="0" borderId="4" xfId="0" applyFont="1" applyBorder="1" applyAlignment="1">
      <alignment horizontal="right" vertical="center" wrapText="1"/>
    </xf>
    <xf numFmtId="0" fontId="9" fillId="0" borderId="2" xfId="0" applyFont="1" applyBorder="1" applyAlignment="1">
      <alignment horizontal="righ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38" fontId="9" fillId="0"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38" fontId="9" fillId="4" borderId="3" xfId="0" applyNumberFormat="1" applyFont="1" applyFill="1" applyBorder="1" applyAlignment="1">
      <alignment horizontal="center" vertical="center"/>
    </xf>
    <xf numFmtId="38" fontId="9" fillId="4" borderId="6" xfId="1" applyFont="1" applyFill="1" applyBorder="1" applyAlignment="1">
      <alignment horizontal="center" vertical="center"/>
    </xf>
    <xf numFmtId="38" fontId="9" fillId="4" borderId="7" xfId="1" applyFont="1" applyFill="1" applyBorder="1" applyAlignment="1">
      <alignment horizontal="center" vertical="center"/>
    </xf>
    <xf numFmtId="38" fontId="9" fillId="4" borderId="8" xfId="1" applyFont="1" applyFill="1" applyBorder="1" applyAlignment="1">
      <alignment horizontal="center" vertical="center"/>
    </xf>
    <xf numFmtId="38" fontId="9" fillId="4" borderId="9" xfId="1" applyFont="1" applyFill="1" applyBorder="1" applyAlignment="1">
      <alignment horizontal="center" vertical="center"/>
    </xf>
    <xf numFmtId="38" fontId="9" fillId="4" borderId="10" xfId="1"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21" fillId="0" borderId="0" xfId="0" applyFont="1" applyAlignment="1">
      <alignment horizontal="left" vertical="center" shrinkToFit="1"/>
    </xf>
    <xf numFmtId="177" fontId="9" fillId="0" borderId="0" xfId="0" applyNumberFormat="1" applyFont="1" applyAlignment="1">
      <alignment horizontal="left" vertical="center"/>
    </xf>
    <xf numFmtId="38" fontId="9" fillId="4" borderId="0" xfId="0" applyNumberFormat="1" applyFont="1" applyFill="1" applyAlignment="1">
      <alignment horizontal="center" vertical="center"/>
    </xf>
    <xf numFmtId="3" fontId="9" fillId="4" borderId="0" xfId="0" applyNumberFormat="1" applyFont="1" applyFill="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5" borderId="3" xfId="0" applyFont="1" applyFill="1" applyBorder="1" applyAlignment="1" applyProtection="1">
      <alignment horizontal="center" vertical="center" wrapText="1"/>
      <protection locked="0"/>
    </xf>
    <xf numFmtId="0" fontId="3" fillId="4" borderId="3" xfId="2" applyFill="1" applyBorder="1" applyAlignment="1">
      <alignment horizontal="center" vertical="center"/>
    </xf>
    <xf numFmtId="6" fontId="9" fillId="5" borderId="3" xfId="3"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6" fontId="9" fillId="4" borderId="6" xfId="3" applyFont="1" applyFill="1" applyBorder="1" applyAlignment="1">
      <alignment horizontal="center" vertical="center"/>
    </xf>
    <xf numFmtId="6" fontId="9" fillId="4" borderId="7" xfId="3" applyFont="1" applyFill="1" applyBorder="1" applyAlignment="1">
      <alignment horizontal="center" vertical="center"/>
    </xf>
    <xf numFmtId="6" fontId="9" fillId="4" borderId="8" xfId="3" applyFont="1" applyFill="1" applyBorder="1" applyAlignment="1">
      <alignment horizontal="center" vertical="center"/>
    </xf>
    <xf numFmtId="6" fontId="9" fillId="4" borderId="13" xfId="3" applyFont="1" applyFill="1" applyBorder="1" applyAlignment="1">
      <alignment horizontal="center" vertical="center"/>
    </xf>
    <xf numFmtId="6" fontId="9" fillId="4" borderId="0" xfId="3" applyFont="1" applyFill="1" applyBorder="1" applyAlignment="1">
      <alignment horizontal="center" vertical="center"/>
    </xf>
    <xf numFmtId="6" fontId="9" fillId="4" borderId="14" xfId="3" applyFont="1" applyFill="1" applyBorder="1" applyAlignment="1">
      <alignment horizontal="center" vertical="center"/>
    </xf>
    <xf numFmtId="6" fontId="9" fillId="4" borderId="9" xfId="3" applyFont="1" applyFill="1" applyBorder="1" applyAlignment="1">
      <alignment horizontal="center" vertical="center"/>
    </xf>
    <xf numFmtId="6" fontId="9" fillId="4" borderId="1" xfId="3" applyFont="1" applyFill="1" applyBorder="1" applyAlignment="1">
      <alignment horizontal="center" vertical="center"/>
    </xf>
    <xf numFmtId="6" fontId="9" fillId="4" borderId="10" xfId="3" applyFont="1" applyFill="1" applyBorder="1" applyAlignment="1">
      <alignment horizontal="center" vertical="center"/>
    </xf>
    <xf numFmtId="0" fontId="9" fillId="5" borderId="0" xfId="0" applyFont="1" applyFill="1" applyAlignment="1" applyProtection="1">
      <alignment horizontal="left" vertical="center"/>
      <protection locked="0"/>
    </xf>
    <xf numFmtId="0" fontId="9" fillId="5" borderId="14"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9" fillId="5" borderId="7"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4" borderId="16"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6" fillId="4" borderId="2" xfId="2" applyFont="1" applyFill="1" applyBorder="1" applyAlignment="1">
      <alignment horizontal="left" vertical="center"/>
    </xf>
    <xf numFmtId="14"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5" fillId="0" borderId="0" xfId="2" applyFont="1" applyAlignment="1">
      <alignment horizontal="center" vertical="center" wrapText="1"/>
    </xf>
    <xf numFmtId="0" fontId="9" fillId="0" borderId="13" xfId="0" applyFont="1" applyBorder="1" applyAlignment="1">
      <alignment horizontal="center" vertical="center"/>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9" fillId="5" borderId="14"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6" fontId="9" fillId="5" borderId="6" xfId="3" applyFont="1" applyFill="1" applyBorder="1" applyAlignment="1" applyProtection="1">
      <alignment horizontal="center" vertical="center"/>
      <protection locked="0"/>
    </xf>
    <xf numFmtId="6" fontId="9" fillId="5" borderId="7" xfId="3" applyFont="1" applyFill="1" applyBorder="1" applyAlignment="1" applyProtection="1">
      <alignment horizontal="center" vertical="center"/>
      <protection locked="0"/>
    </xf>
    <xf numFmtId="6" fontId="9" fillId="5" borderId="8" xfId="3" applyFont="1" applyFill="1" applyBorder="1" applyAlignment="1" applyProtection="1">
      <alignment horizontal="center" vertical="center"/>
      <protection locked="0"/>
    </xf>
    <xf numFmtId="6" fontId="9" fillId="5" borderId="13" xfId="3" applyFont="1" applyFill="1" applyBorder="1" applyAlignment="1" applyProtection="1">
      <alignment horizontal="center" vertical="center"/>
      <protection locked="0"/>
    </xf>
    <xf numFmtId="6" fontId="9" fillId="5" borderId="0" xfId="3" applyFont="1" applyFill="1" applyBorder="1" applyAlignment="1" applyProtection="1">
      <alignment horizontal="center" vertical="center"/>
      <protection locked="0"/>
    </xf>
    <xf numFmtId="6" fontId="9" fillId="5" borderId="14" xfId="3" applyFont="1" applyFill="1" applyBorder="1" applyAlignment="1" applyProtection="1">
      <alignment horizontal="center" vertical="center"/>
      <protection locked="0"/>
    </xf>
    <xf numFmtId="6" fontId="9" fillId="5" borderId="9" xfId="3" applyFont="1" applyFill="1" applyBorder="1" applyAlignment="1" applyProtection="1">
      <alignment horizontal="center" vertical="center"/>
      <protection locked="0"/>
    </xf>
    <xf numFmtId="6" fontId="9" fillId="5" borderId="1" xfId="3" applyFont="1" applyFill="1" applyBorder="1" applyAlignment="1" applyProtection="1">
      <alignment horizontal="center" vertical="center"/>
      <protection locked="0"/>
    </xf>
    <xf numFmtId="6" fontId="9" fillId="5" borderId="10" xfId="3" applyFont="1" applyFill="1" applyBorder="1" applyAlignment="1" applyProtection="1">
      <alignment horizontal="center" vertical="center"/>
      <protection locked="0"/>
    </xf>
    <xf numFmtId="9" fontId="11" fillId="5" borderId="3" xfId="0" applyNumberFormat="1" applyFont="1" applyFill="1" applyBorder="1" applyAlignment="1" applyProtection="1">
      <alignment horizontal="right" vertical="center" wrapText="1"/>
      <protection locked="0"/>
    </xf>
    <xf numFmtId="178" fontId="9" fillId="4" borderId="3" xfId="3" applyNumberFormat="1" applyFont="1" applyFill="1" applyBorder="1" applyAlignment="1">
      <alignment horizontal="right" vertical="center"/>
    </xf>
    <xf numFmtId="179" fontId="11" fillId="4" borderId="3" xfId="0" applyNumberFormat="1" applyFont="1" applyFill="1" applyBorder="1" applyAlignment="1">
      <alignment horizontal="right" vertical="center"/>
    </xf>
    <xf numFmtId="178" fontId="9" fillId="0" borderId="3" xfId="3" applyNumberFormat="1" applyFont="1" applyFill="1" applyBorder="1" applyAlignment="1">
      <alignment horizontal="center" vertical="center"/>
    </xf>
    <xf numFmtId="5" fontId="9" fillId="4" borderId="3" xfId="3" applyNumberFormat="1" applyFont="1" applyFill="1" applyBorder="1" applyAlignment="1">
      <alignment horizontal="center" vertical="center"/>
    </xf>
    <xf numFmtId="178" fontId="9" fillId="4" borderId="2" xfId="3" applyNumberFormat="1" applyFont="1" applyFill="1" applyBorder="1" applyAlignment="1">
      <alignment horizontal="center" vertical="center"/>
    </xf>
    <xf numFmtId="178" fontId="9" fillId="4" borderId="5" xfId="3" applyNumberFormat="1" applyFont="1" applyFill="1" applyBorder="1" applyAlignment="1">
      <alignment horizontal="center" vertical="center"/>
    </xf>
    <xf numFmtId="0" fontId="9" fillId="0" borderId="7" xfId="0" applyFont="1" applyBorder="1" applyAlignment="1">
      <alignment horizontal="center" vertical="center" wrapText="1"/>
    </xf>
    <xf numFmtId="178" fontId="9" fillId="0" borderId="2" xfId="3" applyNumberFormat="1" applyFont="1" applyFill="1" applyBorder="1" applyAlignment="1">
      <alignment horizontal="center" vertical="center"/>
    </xf>
    <xf numFmtId="178" fontId="9" fillId="0" borderId="2" xfId="3" applyNumberFormat="1" applyFont="1" applyFill="1" applyBorder="1" applyAlignment="1">
      <alignment horizontal="left" vertical="center"/>
    </xf>
    <xf numFmtId="178" fontId="9" fillId="0" borderId="5" xfId="3" applyNumberFormat="1" applyFont="1" applyFill="1" applyBorder="1" applyAlignment="1">
      <alignment horizontal="left" vertical="center"/>
    </xf>
    <xf numFmtId="178" fontId="9" fillId="4" borderId="3" xfId="3" applyNumberFormat="1" applyFont="1" applyFill="1" applyBorder="1" applyAlignment="1">
      <alignment horizontal="center" vertical="center"/>
    </xf>
    <xf numFmtId="178" fontId="9" fillId="0" borderId="4" xfId="3" applyNumberFormat="1" applyFont="1" applyFill="1" applyBorder="1" applyAlignment="1">
      <alignment horizontal="right" vertical="center"/>
    </xf>
    <xf numFmtId="178" fontId="9" fillId="0" borderId="2" xfId="3" applyNumberFormat="1" applyFont="1" applyFill="1" applyBorder="1" applyAlignment="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38"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78" fontId="9" fillId="4" borderId="4" xfId="3" applyNumberFormat="1" applyFont="1" applyFill="1" applyBorder="1" applyAlignment="1">
      <alignment horizontal="center" vertical="center"/>
    </xf>
    <xf numFmtId="6" fontId="9" fillId="0" borderId="3" xfId="3" applyFont="1" applyFill="1" applyBorder="1" applyAlignment="1">
      <alignment horizontal="center" vertical="center"/>
    </xf>
    <xf numFmtId="178" fontId="9" fillId="4" borderId="4" xfId="3" applyNumberFormat="1" applyFont="1" applyFill="1" applyBorder="1" applyAlignment="1">
      <alignment horizontal="right" vertical="center"/>
    </xf>
    <xf numFmtId="178" fontId="9" fillId="4" borderId="2" xfId="3" applyNumberFormat="1" applyFont="1" applyFill="1" applyBorder="1" applyAlignment="1">
      <alignment horizontal="right" vertical="center"/>
    </xf>
    <xf numFmtId="0" fontId="16" fillId="4" borderId="2" xfId="0" applyFont="1" applyFill="1" applyBorder="1" applyAlignment="1">
      <alignment horizontal="right" vertical="center"/>
    </xf>
    <xf numFmtId="14" fontId="16" fillId="4" borderId="2" xfId="0" applyNumberFormat="1" applyFont="1" applyFill="1" applyBorder="1" applyAlignment="1">
      <alignment horizontal="left" vertical="center"/>
    </xf>
    <xf numFmtId="0" fontId="16" fillId="4" borderId="2" xfId="0" applyFont="1" applyFill="1" applyBorder="1" applyAlignment="1">
      <alignment horizontal="left" vertical="center"/>
    </xf>
    <xf numFmtId="0" fontId="17" fillId="0" borderId="4" xfId="0" applyFont="1" applyBorder="1" applyAlignment="1">
      <alignment horizontal="right" vertical="center"/>
    </xf>
    <xf numFmtId="0" fontId="17" fillId="0" borderId="2" xfId="0" applyFont="1" applyBorder="1" applyAlignment="1">
      <alignment horizontal="right" vertical="center"/>
    </xf>
    <xf numFmtId="14" fontId="16" fillId="5" borderId="2" xfId="0" applyNumberFormat="1" applyFont="1" applyFill="1" applyBorder="1" applyAlignment="1" applyProtection="1">
      <alignment horizontal="left" vertical="center"/>
      <protection locked="0"/>
    </xf>
  </cellXfs>
  <cellStyles count="4">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313531</xdr:colOff>
      <xdr:row>8</xdr:row>
      <xdr:rowOff>328083</xdr:rowOff>
    </xdr:from>
    <xdr:to>
      <xdr:col>30</xdr:col>
      <xdr:colOff>4064000</xdr:colOff>
      <xdr:row>11</xdr:row>
      <xdr:rowOff>145520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764198" y="2391833"/>
          <a:ext cx="3750469" cy="632354"/>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twoCellAnchor>
    <xdr:from>
      <xdr:col>30</xdr:col>
      <xdr:colOff>539750</xdr:colOff>
      <xdr:row>30</xdr:row>
      <xdr:rowOff>31750</xdr:rowOff>
    </xdr:from>
    <xdr:to>
      <xdr:col>30</xdr:col>
      <xdr:colOff>4290219</xdr:colOff>
      <xdr:row>34</xdr:row>
      <xdr:rowOff>156104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990417" y="9757833"/>
          <a:ext cx="3750469" cy="632354"/>
        </a:xfrm>
        <a:prstGeom prst="wedgeRoundRectCallout">
          <a:avLst>
            <a:gd name="adj1" fmla="val -56345"/>
            <a:gd name="adj2" fmla="val -929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210155</xdr:colOff>
      <xdr:row>4</xdr:row>
      <xdr:rowOff>169334</xdr:rowOff>
    </xdr:from>
    <xdr:to>
      <xdr:col>37</xdr:col>
      <xdr:colOff>571500</xdr:colOff>
      <xdr:row>5</xdr:row>
      <xdr:rowOff>199572</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576155" y="1003905"/>
          <a:ext cx="2792488" cy="35681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32</xdr:col>
      <xdr:colOff>151945</xdr:colOff>
      <xdr:row>24</xdr:row>
      <xdr:rowOff>187023</xdr:rowOff>
    </xdr:from>
    <xdr:to>
      <xdr:col>39</xdr:col>
      <xdr:colOff>299356</xdr:colOff>
      <xdr:row>25</xdr:row>
      <xdr:rowOff>208642</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517945" y="4613880"/>
          <a:ext cx="3794125" cy="34819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（７）と（８）は、どちらか一方にのみ丸印を選択してください。</a:t>
          </a:r>
        </a:p>
      </xdr:txBody>
    </xdr:sp>
    <xdr:clientData/>
  </xdr:twoCellAnchor>
  <xdr:twoCellAnchor>
    <xdr:from>
      <xdr:col>32</xdr:col>
      <xdr:colOff>590246</xdr:colOff>
      <xdr:row>0</xdr:row>
      <xdr:rowOff>117929</xdr:rowOff>
    </xdr:from>
    <xdr:to>
      <xdr:col>35</xdr:col>
      <xdr:colOff>544284</xdr:colOff>
      <xdr:row>3</xdr:row>
      <xdr:rowOff>127001</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956246" y="117929"/>
          <a:ext cx="1777395" cy="589643"/>
        </a:xfrm>
        <a:prstGeom prst="wedgeRoundRectCallout">
          <a:avLst>
            <a:gd name="adj1" fmla="val -65863"/>
            <a:gd name="adj2" fmla="val 2394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twoCellAnchor>
    <xdr:from>
      <xdr:col>32</xdr:col>
      <xdr:colOff>117926</xdr:colOff>
      <xdr:row>27</xdr:row>
      <xdr:rowOff>45359</xdr:rowOff>
    </xdr:from>
    <xdr:to>
      <xdr:col>41</xdr:col>
      <xdr:colOff>453569</xdr:colOff>
      <xdr:row>33</xdr:row>
      <xdr:rowOff>54429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67812" y="5455559"/>
          <a:ext cx="5125357" cy="1108527"/>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必要資材を当院で購入し、その購入実績に応じて費用を支払う場合は、こちらに■を入力してください。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32</xdr:col>
      <xdr:colOff>117927</xdr:colOff>
      <xdr:row>72</xdr:row>
      <xdr:rowOff>108857</xdr:rowOff>
    </xdr:from>
    <xdr:to>
      <xdr:col>37</xdr:col>
      <xdr:colOff>498927</xdr:colOff>
      <xdr:row>77</xdr:row>
      <xdr:rowOff>27214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483927" y="12473214"/>
          <a:ext cx="2812143" cy="571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33</xdr:col>
      <xdr:colOff>99785</xdr:colOff>
      <xdr:row>46</xdr:row>
      <xdr:rowOff>9073</xdr:rowOff>
    </xdr:from>
    <xdr:to>
      <xdr:col>39</xdr:col>
      <xdr:colOff>589643</xdr:colOff>
      <xdr:row>48</xdr:row>
      <xdr:rowOff>127001</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8073571" y="8499930"/>
          <a:ext cx="3528786" cy="344714"/>
        </a:xfrm>
        <a:prstGeom prst="wedgeRoundRectCallout">
          <a:avLst>
            <a:gd name="adj1" fmla="val -61236"/>
            <a:gd name="adj2" fmla="val 318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50800</xdr:colOff>
          <xdr:row>10</xdr:row>
          <xdr:rowOff>0</xdr:rowOff>
        </xdr:from>
        <xdr:to>
          <xdr:col>6</xdr:col>
          <xdr:colOff>222250</xdr:colOff>
          <xdr:row>11</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336550</xdr:rowOff>
        </xdr:from>
        <xdr:to>
          <xdr:col>6</xdr:col>
          <xdr:colOff>222250</xdr:colOff>
          <xdr:row>12</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xdr:row>
          <xdr:rowOff>336550</xdr:rowOff>
        </xdr:from>
        <xdr:to>
          <xdr:col>6</xdr:col>
          <xdr:colOff>222250</xdr:colOff>
          <xdr:row>13</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336550</xdr:rowOff>
        </xdr:from>
        <xdr:to>
          <xdr:col>6</xdr:col>
          <xdr:colOff>222250</xdr:colOff>
          <xdr:row>14</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xdr:row>
          <xdr:rowOff>336550</xdr:rowOff>
        </xdr:from>
        <xdr:to>
          <xdr:col>6</xdr:col>
          <xdr:colOff>222250</xdr:colOff>
          <xdr:row>15</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336550</xdr:rowOff>
        </xdr:from>
        <xdr:to>
          <xdr:col>6</xdr:col>
          <xdr:colOff>222250</xdr:colOff>
          <xdr:row>16</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336550</xdr:rowOff>
        </xdr:from>
        <xdr:to>
          <xdr:col>6</xdr:col>
          <xdr:colOff>222250</xdr:colOff>
          <xdr:row>17</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336550</xdr:rowOff>
        </xdr:from>
        <xdr:to>
          <xdr:col>6</xdr:col>
          <xdr:colOff>222250</xdr:colOff>
          <xdr:row>18</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336550</xdr:rowOff>
        </xdr:from>
        <xdr:to>
          <xdr:col>6</xdr:col>
          <xdr:colOff>222250</xdr:colOff>
          <xdr:row>18</xdr:row>
          <xdr:rowOff>12700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336550</xdr:rowOff>
        </xdr:from>
        <xdr:to>
          <xdr:col>6</xdr:col>
          <xdr:colOff>222250</xdr:colOff>
          <xdr:row>19</xdr:row>
          <xdr:rowOff>12700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336550</xdr:rowOff>
        </xdr:from>
        <xdr:to>
          <xdr:col>6</xdr:col>
          <xdr:colOff>222250</xdr:colOff>
          <xdr:row>20</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336550</xdr:rowOff>
        </xdr:from>
        <xdr:to>
          <xdr:col>6</xdr:col>
          <xdr:colOff>222250</xdr:colOff>
          <xdr:row>21</xdr:row>
          <xdr:rowOff>12700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336550</xdr:rowOff>
        </xdr:from>
        <xdr:to>
          <xdr:col>6</xdr:col>
          <xdr:colOff>222250</xdr:colOff>
          <xdr:row>22</xdr:row>
          <xdr:rowOff>12700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336550</xdr:rowOff>
        </xdr:from>
        <xdr:to>
          <xdr:col>6</xdr:col>
          <xdr:colOff>222250</xdr:colOff>
          <xdr:row>22</xdr:row>
          <xdr:rowOff>12700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336550</xdr:rowOff>
        </xdr:from>
        <xdr:to>
          <xdr:col>6</xdr:col>
          <xdr:colOff>222250</xdr:colOff>
          <xdr:row>23</xdr:row>
          <xdr:rowOff>12700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336550</xdr:rowOff>
        </xdr:from>
        <xdr:to>
          <xdr:col>6</xdr:col>
          <xdr:colOff>222250</xdr:colOff>
          <xdr:row>24</xdr:row>
          <xdr:rowOff>12700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336550</xdr:rowOff>
        </xdr:from>
        <xdr:to>
          <xdr:col>6</xdr:col>
          <xdr:colOff>222250</xdr:colOff>
          <xdr:row>25</xdr:row>
          <xdr:rowOff>12700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336550</xdr:rowOff>
        </xdr:from>
        <xdr:to>
          <xdr:col>6</xdr:col>
          <xdr:colOff>222250</xdr:colOff>
          <xdr:row>26</xdr:row>
          <xdr:rowOff>12700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336550</xdr:rowOff>
        </xdr:from>
        <xdr:to>
          <xdr:col>6</xdr:col>
          <xdr:colOff>222250</xdr:colOff>
          <xdr:row>26</xdr:row>
          <xdr:rowOff>12700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336550</xdr:rowOff>
        </xdr:from>
        <xdr:to>
          <xdr:col>6</xdr:col>
          <xdr:colOff>222250</xdr:colOff>
          <xdr:row>27</xdr:row>
          <xdr:rowOff>12700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336550</xdr:rowOff>
        </xdr:from>
        <xdr:to>
          <xdr:col>6</xdr:col>
          <xdr:colOff>222250</xdr:colOff>
          <xdr:row>28</xdr:row>
          <xdr:rowOff>12700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336550</xdr:rowOff>
        </xdr:from>
        <xdr:to>
          <xdr:col>6</xdr:col>
          <xdr:colOff>222250</xdr:colOff>
          <xdr:row>29</xdr:row>
          <xdr:rowOff>12700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336550</xdr:rowOff>
        </xdr:from>
        <xdr:to>
          <xdr:col>6</xdr:col>
          <xdr:colOff>222250</xdr:colOff>
          <xdr:row>30</xdr:row>
          <xdr:rowOff>12700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336550</xdr:rowOff>
        </xdr:from>
        <xdr:to>
          <xdr:col>6</xdr:col>
          <xdr:colOff>222250</xdr:colOff>
          <xdr:row>30</xdr:row>
          <xdr:rowOff>12700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336550</xdr:rowOff>
        </xdr:from>
        <xdr:to>
          <xdr:col>6</xdr:col>
          <xdr:colOff>222250</xdr:colOff>
          <xdr:row>31</xdr:row>
          <xdr:rowOff>12700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336550</xdr:rowOff>
        </xdr:from>
        <xdr:to>
          <xdr:col>6</xdr:col>
          <xdr:colOff>222250</xdr:colOff>
          <xdr:row>32</xdr:row>
          <xdr:rowOff>12700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336550</xdr:rowOff>
        </xdr:from>
        <xdr:to>
          <xdr:col>6</xdr:col>
          <xdr:colOff>222250</xdr:colOff>
          <xdr:row>33</xdr:row>
          <xdr:rowOff>12700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336550</xdr:rowOff>
        </xdr:from>
        <xdr:to>
          <xdr:col>6</xdr:col>
          <xdr:colOff>222250</xdr:colOff>
          <xdr:row>34</xdr:row>
          <xdr:rowOff>12700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336550</xdr:rowOff>
        </xdr:from>
        <xdr:to>
          <xdr:col>6</xdr:col>
          <xdr:colOff>222250</xdr:colOff>
          <xdr:row>34</xdr:row>
          <xdr:rowOff>12700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336550</xdr:rowOff>
        </xdr:from>
        <xdr:to>
          <xdr:col>6</xdr:col>
          <xdr:colOff>222250</xdr:colOff>
          <xdr:row>35</xdr:row>
          <xdr:rowOff>12700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336550</xdr:rowOff>
        </xdr:from>
        <xdr:to>
          <xdr:col>6</xdr:col>
          <xdr:colOff>222250</xdr:colOff>
          <xdr:row>36</xdr:row>
          <xdr:rowOff>12700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35</xdr:row>
          <xdr:rowOff>336550</xdr:rowOff>
        </xdr:from>
        <xdr:to>
          <xdr:col>6</xdr:col>
          <xdr:colOff>222250</xdr:colOff>
          <xdr:row>37</xdr:row>
          <xdr:rowOff>12700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36</xdr:row>
          <xdr:rowOff>336550</xdr:rowOff>
        </xdr:from>
        <xdr:to>
          <xdr:col>6</xdr:col>
          <xdr:colOff>222250</xdr:colOff>
          <xdr:row>38</xdr:row>
          <xdr:rowOff>12700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36</xdr:row>
          <xdr:rowOff>336550</xdr:rowOff>
        </xdr:from>
        <xdr:to>
          <xdr:col>6</xdr:col>
          <xdr:colOff>222250</xdr:colOff>
          <xdr:row>38</xdr:row>
          <xdr:rowOff>12700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37</xdr:row>
          <xdr:rowOff>336550</xdr:rowOff>
        </xdr:from>
        <xdr:to>
          <xdr:col>6</xdr:col>
          <xdr:colOff>222250</xdr:colOff>
          <xdr:row>39</xdr:row>
          <xdr:rowOff>12700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38</xdr:row>
          <xdr:rowOff>336550</xdr:rowOff>
        </xdr:from>
        <xdr:to>
          <xdr:col>6</xdr:col>
          <xdr:colOff>222250</xdr:colOff>
          <xdr:row>40</xdr:row>
          <xdr:rowOff>12700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39</xdr:row>
          <xdr:rowOff>336550</xdr:rowOff>
        </xdr:from>
        <xdr:to>
          <xdr:col>6</xdr:col>
          <xdr:colOff>222250</xdr:colOff>
          <xdr:row>41</xdr:row>
          <xdr:rowOff>12700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336550</xdr:rowOff>
        </xdr:from>
        <xdr:to>
          <xdr:col>6</xdr:col>
          <xdr:colOff>222250</xdr:colOff>
          <xdr:row>42</xdr:row>
          <xdr:rowOff>12700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336550</xdr:rowOff>
        </xdr:from>
        <xdr:to>
          <xdr:col>6</xdr:col>
          <xdr:colOff>222250</xdr:colOff>
          <xdr:row>42</xdr:row>
          <xdr:rowOff>12700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41</xdr:row>
          <xdr:rowOff>336550</xdr:rowOff>
        </xdr:from>
        <xdr:to>
          <xdr:col>6</xdr:col>
          <xdr:colOff>222250</xdr:colOff>
          <xdr:row>43</xdr:row>
          <xdr:rowOff>12700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42</xdr:row>
          <xdr:rowOff>336550</xdr:rowOff>
        </xdr:from>
        <xdr:to>
          <xdr:col>6</xdr:col>
          <xdr:colOff>222250</xdr:colOff>
          <xdr:row>44</xdr:row>
          <xdr:rowOff>12700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43</xdr:row>
          <xdr:rowOff>336550</xdr:rowOff>
        </xdr:from>
        <xdr:to>
          <xdr:col>6</xdr:col>
          <xdr:colOff>222250</xdr:colOff>
          <xdr:row>45</xdr:row>
          <xdr:rowOff>12700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336550</xdr:rowOff>
        </xdr:from>
        <xdr:to>
          <xdr:col>6</xdr:col>
          <xdr:colOff>222250</xdr:colOff>
          <xdr:row>46</xdr:row>
          <xdr:rowOff>12700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336550</xdr:rowOff>
        </xdr:from>
        <xdr:to>
          <xdr:col>6</xdr:col>
          <xdr:colOff>222250</xdr:colOff>
          <xdr:row>46</xdr:row>
          <xdr:rowOff>12700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336550</xdr:rowOff>
        </xdr:from>
        <xdr:to>
          <xdr:col>6</xdr:col>
          <xdr:colOff>222250</xdr:colOff>
          <xdr:row>46</xdr:row>
          <xdr:rowOff>12700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45</xdr:row>
          <xdr:rowOff>336550</xdr:rowOff>
        </xdr:from>
        <xdr:to>
          <xdr:col>6</xdr:col>
          <xdr:colOff>222250</xdr:colOff>
          <xdr:row>47</xdr:row>
          <xdr:rowOff>12700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46</xdr:row>
          <xdr:rowOff>336550</xdr:rowOff>
        </xdr:from>
        <xdr:to>
          <xdr:col>6</xdr:col>
          <xdr:colOff>222250</xdr:colOff>
          <xdr:row>48</xdr:row>
          <xdr:rowOff>12700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47</xdr:row>
          <xdr:rowOff>336550</xdr:rowOff>
        </xdr:from>
        <xdr:to>
          <xdr:col>6</xdr:col>
          <xdr:colOff>222250</xdr:colOff>
          <xdr:row>49</xdr:row>
          <xdr:rowOff>12700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48</xdr:row>
          <xdr:rowOff>336550</xdr:rowOff>
        </xdr:from>
        <xdr:to>
          <xdr:col>6</xdr:col>
          <xdr:colOff>222250</xdr:colOff>
          <xdr:row>50</xdr:row>
          <xdr:rowOff>12700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48</xdr:row>
          <xdr:rowOff>336550</xdr:rowOff>
        </xdr:from>
        <xdr:to>
          <xdr:col>6</xdr:col>
          <xdr:colOff>222250</xdr:colOff>
          <xdr:row>50</xdr:row>
          <xdr:rowOff>12700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49</xdr:row>
          <xdr:rowOff>336550</xdr:rowOff>
        </xdr:from>
        <xdr:to>
          <xdr:col>6</xdr:col>
          <xdr:colOff>222250</xdr:colOff>
          <xdr:row>51</xdr:row>
          <xdr:rowOff>12700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50</xdr:row>
          <xdr:rowOff>336550</xdr:rowOff>
        </xdr:from>
        <xdr:to>
          <xdr:col>6</xdr:col>
          <xdr:colOff>222250</xdr:colOff>
          <xdr:row>52</xdr:row>
          <xdr:rowOff>12700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51</xdr:row>
          <xdr:rowOff>336550</xdr:rowOff>
        </xdr:from>
        <xdr:to>
          <xdr:col>6</xdr:col>
          <xdr:colOff>222250</xdr:colOff>
          <xdr:row>53</xdr:row>
          <xdr:rowOff>12700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52</xdr:row>
          <xdr:rowOff>336550</xdr:rowOff>
        </xdr:from>
        <xdr:to>
          <xdr:col>6</xdr:col>
          <xdr:colOff>222250</xdr:colOff>
          <xdr:row>54</xdr:row>
          <xdr:rowOff>12700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232832</xdr:colOff>
      <xdr:row>12</xdr:row>
      <xdr:rowOff>21167</xdr:rowOff>
    </xdr:from>
    <xdr:to>
      <xdr:col>41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34</xdr:col>
      <xdr:colOff>268111</xdr:colOff>
      <xdr:row>13</xdr:row>
      <xdr:rowOff>328082</xdr:rowOff>
    </xdr:from>
    <xdr:to>
      <xdr:col>44</xdr:col>
      <xdr:colOff>215195</xdr:colOff>
      <xdr:row>17</xdr:row>
      <xdr:rowOff>239889</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904111" y="3827638"/>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twoCellAnchor>
    <xdr:from>
      <xdr:col>34</xdr:col>
      <xdr:colOff>317500</xdr:colOff>
      <xdr:row>30</xdr:row>
      <xdr:rowOff>328084</xdr:rowOff>
    </xdr:from>
    <xdr:to>
      <xdr:col>39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I41"/>
  <sheetViews>
    <sheetView topLeftCell="A28" zoomScale="70" zoomScaleNormal="70" zoomScaleSheetLayoutView="100" workbookViewId="0">
      <selection activeCell="B41" sqref="B41"/>
    </sheetView>
  </sheetViews>
  <sheetFormatPr defaultColWidth="3.6328125" defaultRowHeight="20.149999999999999" customHeight="1" x14ac:dyDescent="0.2"/>
  <cols>
    <col min="1" max="1" width="3.08984375" style="55" bestFit="1" customWidth="1"/>
    <col min="2" max="2" width="4.08984375" style="54" customWidth="1"/>
    <col min="3" max="7" width="4.08984375" style="55" customWidth="1"/>
    <col min="8" max="8" width="4.08984375" style="15" bestFit="1" customWidth="1"/>
    <col min="9" max="9" width="3.453125" style="15" customWidth="1"/>
    <col min="10" max="10" width="3.6328125" style="15" customWidth="1"/>
    <col min="11" max="11" width="4.6328125" style="15" customWidth="1"/>
    <col min="12" max="16" width="3.6328125" style="15" customWidth="1"/>
    <col min="17" max="18" width="2.08984375" style="15" customWidth="1"/>
    <col min="19" max="19" width="4.6328125" style="15" customWidth="1"/>
    <col min="20" max="20" width="3.6328125" style="15" customWidth="1"/>
    <col min="21" max="22" width="2.08984375" style="15" customWidth="1"/>
    <col min="23" max="25" width="3.6328125" style="15" customWidth="1"/>
    <col min="26" max="27" width="2.08984375" style="15" customWidth="1"/>
    <col min="28" max="28" width="4.6328125" style="15" customWidth="1"/>
    <col min="29" max="29" width="3.6328125" style="15" customWidth="1"/>
    <col min="30" max="30" width="4.6328125" style="15" customWidth="1"/>
    <col min="31" max="31" width="172.08984375" style="15" customWidth="1"/>
    <col min="33" max="33" width="10.90625" style="4" customWidth="1"/>
    <col min="34" max="34" width="13.6328125" style="4" customWidth="1"/>
    <col min="35" max="35" width="3.6328125" style="15" customWidth="1"/>
    <col min="36" max="261" width="3.6328125" style="15"/>
    <col min="262" max="262" width="3.08984375" style="15" bestFit="1" customWidth="1"/>
    <col min="263" max="268" width="3.6328125" style="15" customWidth="1"/>
    <col min="269" max="269" width="3" style="15" bestFit="1" customWidth="1"/>
    <col min="270" max="284" width="3.6328125" style="15" customWidth="1"/>
    <col min="285" max="285" width="4.6328125" style="15" customWidth="1"/>
    <col min="286" max="517" width="3.6328125" style="15"/>
    <col min="518" max="518" width="3.08984375" style="15" bestFit="1" customWidth="1"/>
    <col min="519" max="524" width="3.6328125" style="15" customWidth="1"/>
    <col min="525" max="525" width="3" style="15" bestFit="1" customWidth="1"/>
    <col min="526" max="540" width="3.6328125" style="15" customWidth="1"/>
    <col min="541" max="541" width="4.6328125" style="15" customWidth="1"/>
    <col min="542" max="773" width="3.6328125" style="15"/>
    <col min="774" max="774" width="3.08984375" style="15" bestFit="1" customWidth="1"/>
    <col min="775" max="780" width="3.6328125" style="15" customWidth="1"/>
    <col min="781" max="781" width="3" style="15" bestFit="1" customWidth="1"/>
    <col min="782" max="796" width="3.6328125" style="15" customWidth="1"/>
    <col min="797" max="797" width="4.6328125" style="15" customWidth="1"/>
    <col min="798" max="1029" width="3.6328125" style="15"/>
    <col min="1030" max="1030" width="3.08984375" style="15" bestFit="1" customWidth="1"/>
    <col min="1031" max="1036" width="3.6328125" style="15" customWidth="1"/>
    <col min="1037" max="1037" width="3" style="15" bestFit="1" customWidth="1"/>
    <col min="1038" max="1052" width="3.6328125" style="15" customWidth="1"/>
    <col min="1053" max="1053" width="4.6328125" style="15" customWidth="1"/>
    <col min="1054" max="1285" width="3.6328125" style="15"/>
    <col min="1286" max="1286" width="3.08984375" style="15" bestFit="1" customWidth="1"/>
    <col min="1287" max="1292" width="3.6328125" style="15" customWidth="1"/>
    <col min="1293" max="1293" width="3" style="15" bestFit="1" customWidth="1"/>
    <col min="1294" max="1308" width="3.6328125" style="15" customWidth="1"/>
    <col min="1309" max="1309" width="4.6328125" style="15" customWidth="1"/>
    <col min="1310" max="1541" width="3.6328125" style="15"/>
    <col min="1542" max="1542" width="3.08984375" style="15" bestFit="1" customWidth="1"/>
    <col min="1543" max="1548" width="3.6328125" style="15" customWidth="1"/>
    <col min="1549" max="1549" width="3" style="15" bestFit="1" customWidth="1"/>
    <col min="1550" max="1564" width="3.6328125" style="15" customWidth="1"/>
    <col min="1565" max="1565" width="4.6328125" style="15" customWidth="1"/>
    <col min="1566" max="1797" width="3.6328125" style="15"/>
    <col min="1798" max="1798" width="3.08984375" style="15" bestFit="1" customWidth="1"/>
    <col min="1799" max="1804" width="3.6328125" style="15" customWidth="1"/>
    <col min="1805" max="1805" width="3" style="15" bestFit="1" customWidth="1"/>
    <col min="1806" max="1820" width="3.6328125" style="15" customWidth="1"/>
    <col min="1821" max="1821" width="4.6328125" style="15" customWidth="1"/>
    <col min="1822" max="2053" width="3.6328125" style="15"/>
    <col min="2054" max="2054" width="3.08984375" style="15" bestFit="1" customWidth="1"/>
    <col min="2055" max="2060" width="3.6328125" style="15" customWidth="1"/>
    <col min="2061" max="2061" width="3" style="15" bestFit="1" customWidth="1"/>
    <col min="2062" max="2076" width="3.6328125" style="15" customWidth="1"/>
    <col min="2077" max="2077" width="4.6328125" style="15" customWidth="1"/>
    <col min="2078" max="2309" width="3.6328125" style="15"/>
    <col min="2310" max="2310" width="3.08984375" style="15" bestFit="1" customWidth="1"/>
    <col min="2311" max="2316" width="3.6328125" style="15" customWidth="1"/>
    <col min="2317" max="2317" width="3" style="15" bestFit="1" customWidth="1"/>
    <col min="2318" max="2332" width="3.6328125" style="15" customWidth="1"/>
    <col min="2333" max="2333" width="4.6328125" style="15" customWidth="1"/>
    <col min="2334" max="2565" width="3.6328125" style="15"/>
    <col min="2566" max="2566" width="3.08984375" style="15" bestFit="1" customWidth="1"/>
    <col min="2567" max="2572" width="3.6328125" style="15" customWidth="1"/>
    <col min="2573" max="2573" width="3" style="15" bestFit="1" customWidth="1"/>
    <col min="2574" max="2588" width="3.6328125" style="15" customWidth="1"/>
    <col min="2589" max="2589" width="4.6328125" style="15" customWidth="1"/>
    <col min="2590" max="2821" width="3.6328125" style="15"/>
    <col min="2822" max="2822" width="3.08984375" style="15" bestFit="1" customWidth="1"/>
    <col min="2823" max="2828" width="3.6328125" style="15" customWidth="1"/>
    <col min="2829" max="2829" width="3" style="15" bestFit="1" customWidth="1"/>
    <col min="2830" max="2844" width="3.6328125" style="15" customWidth="1"/>
    <col min="2845" max="2845" width="4.6328125" style="15" customWidth="1"/>
    <col min="2846" max="3077" width="3.6328125" style="15"/>
    <col min="3078" max="3078" width="3.08984375" style="15" bestFit="1" customWidth="1"/>
    <col min="3079" max="3084" width="3.6328125" style="15" customWidth="1"/>
    <col min="3085" max="3085" width="3" style="15" bestFit="1" customWidth="1"/>
    <col min="3086" max="3100" width="3.6328125" style="15" customWidth="1"/>
    <col min="3101" max="3101" width="4.6328125" style="15" customWidth="1"/>
    <col min="3102" max="3333" width="3.6328125" style="15"/>
    <col min="3334" max="3334" width="3.08984375" style="15" bestFit="1" customWidth="1"/>
    <col min="3335" max="3340" width="3.6328125" style="15" customWidth="1"/>
    <col min="3341" max="3341" width="3" style="15" bestFit="1" customWidth="1"/>
    <col min="3342" max="3356" width="3.6328125" style="15" customWidth="1"/>
    <col min="3357" max="3357" width="4.6328125" style="15" customWidth="1"/>
    <col min="3358" max="3589" width="3.6328125" style="15"/>
    <col min="3590" max="3590" width="3.08984375" style="15" bestFit="1" customWidth="1"/>
    <col min="3591" max="3596" width="3.6328125" style="15" customWidth="1"/>
    <col min="3597" max="3597" width="3" style="15" bestFit="1" customWidth="1"/>
    <col min="3598" max="3612" width="3.6328125" style="15" customWidth="1"/>
    <col min="3613" max="3613" width="4.6328125" style="15" customWidth="1"/>
    <col min="3614" max="3845" width="3.6328125" style="15"/>
    <col min="3846" max="3846" width="3.08984375" style="15" bestFit="1" customWidth="1"/>
    <col min="3847" max="3852" width="3.6328125" style="15" customWidth="1"/>
    <col min="3853" max="3853" width="3" style="15" bestFit="1" customWidth="1"/>
    <col min="3854" max="3868" width="3.6328125" style="15" customWidth="1"/>
    <col min="3869" max="3869" width="4.6328125" style="15" customWidth="1"/>
    <col min="3870" max="4101" width="3.6328125" style="15"/>
    <col min="4102" max="4102" width="3.08984375" style="15" bestFit="1" customWidth="1"/>
    <col min="4103" max="4108" width="3.6328125" style="15" customWidth="1"/>
    <col min="4109" max="4109" width="3" style="15" bestFit="1" customWidth="1"/>
    <col min="4110" max="4124" width="3.6328125" style="15" customWidth="1"/>
    <col min="4125" max="4125" width="4.6328125" style="15" customWidth="1"/>
    <col min="4126" max="4357" width="3.6328125" style="15"/>
    <col min="4358" max="4358" width="3.08984375" style="15" bestFit="1" customWidth="1"/>
    <col min="4359" max="4364" width="3.6328125" style="15" customWidth="1"/>
    <col min="4365" max="4365" width="3" style="15" bestFit="1" customWidth="1"/>
    <col min="4366" max="4380" width="3.6328125" style="15" customWidth="1"/>
    <col min="4381" max="4381" width="4.6328125" style="15" customWidth="1"/>
    <col min="4382" max="4613" width="3.6328125" style="15"/>
    <col min="4614" max="4614" width="3.08984375" style="15" bestFit="1" customWidth="1"/>
    <col min="4615" max="4620" width="3.6328125" style="15" customWidth="1"/>
    <col min="4621" max="4621" width="3" style="15" bestFit="1" customWidth="1"/>
    <col min="4622" max="4636" width="3.6328125" style="15" customWidth="1"/>
    <col min="4637" max="4637" width="4.6328125" style="15" customWidth="1"/>
    <col min="4638" max="4869" width="3.6328125" style="15"/>
    <col min="4870" max="4870" width="3.08984375" style="15" bestFit="1" customWidth="1"/>
    <col min="4871" max="4876" width="3.6328125" style="15" customWidth="1"/>
    <col min="4877" max="4877" width="3" style="15" bestFit="1" customWidth="1"/>
    <col min="4878" max="4892" width="3.6328125" style="15" customWidth="1"/>
    <col min="4893" max="4893" width="4.6328125" style="15" customWidth="1"/>
    <col min="4894" max="5125" width="3.6328125" style="15"/>
    <col min="5126" max="5126" width="3.08984375" style="15" bestFit="1" customWidth="1"/>
    <col min="5127" max="5132" width="3.6328125" style="15" customWidth="1"/>
    <col min="5133" max="5133" width="3" style="15" bestFit="1" customWidth="1"/>
    <col min="5134" max="5148" width="3.6328125" style="15" customWidth="1"/>
    <col min="5149" max="5149" width="4.6328125" style="15" customWidth="1"/>
    <col min="5150" max="5381" width="3.6328125" style="15"/>
    <col min="5382" max="5382" width="3.08984375" style="15" bestFit="1" customWidth="1"/>
    <col min="5383" max="5388" width="3.6328125" style="15" customWidth="1"/>
    <col min="5389" max="5389" width="3" style="15" bestFit="1" customWidth="1"/>
    <col min="5390" max="5404" width="3.6328125" style="15" customWidth="1"/>
    <col min="5405" max="5405" width="4.6328125" style="15" customWidth="1"/>
    <col min="5406" max="5637" width="3.6328125" style="15"/>
    <col min="5638" max="5638" width="3.08984375" style="15" bestFit="1" customWidth="1"/>
    <col min="5639" max="5644" width="3.6328125" style="15" customWidth="1"/>
    <col min="5645" max="5645" width="3" style="15" bestFit="1" customWidth="1"/>
    <col min="5646" max="5660" width="3.6328125" style="15" customWidth="1"/>
    <col min="5661" max="5661" width="4.6328125" style="15" customWidth="1"/>
    <col min="5662" max="5893" width="3.6328125" style="15"/>
    <col min="5894" max="5894" width="3.08984375" style="15" bestFit="1" customWidth="1"/>
    <col min="5895" max="5900" width="3.6328125" style="15" customWidth="1"/>
    <col min="5901" max="5901" width="3" style="15" bestFit="1" customWidth="1"/>
    <col min="5902" max="5916" width="3.6328125" style="15" customWidth="1"/>
    <col min="5917" max="5917" width="4.6328125" style="15" customWidth="1"/>
    <col min="5918" max="6149" width="3.6328125" style="15"/>
    <col min="6150" max="6150" width="3.08984375" style="15" bestFit="1" customWidth="1"/>
    <col min="6151" max="6156" width="3.6328125" style="15" customWidth="1"/>
    <col min="6157" max="6157" width="3" style="15" bestFit="1" customWidth="1"/>
    <col min="6158" max="6172" width="3.6328125" style="15" customWidth="1"/>
    <col min="6173" max="6173" width="4.6328125" style="15" customWidth="1"/>
    <col min="6174" max="6405" width="3.6328125" style="15"/>
    <col min="6406" max="6406" width="3.08984375" style="15" bestFit="1" customWidth="1"/>
    <col min="6407" max="6412" width="3.6328125" style="15" customWidth="1"/>
    <col min="6413" max="6413" width="3" style="15" bestFit="1" customWidth="1"/>
    <col min="6414" max="6428" width="3.6328125" style="15" customWidth="1"/>
    <col min="6429" max="6429" width="4.6328125" style="15" customWidth="1"/>
    <col min="6430" max="6661" width="3.6328125" style="15"/>
    <col min="6662" max="6662" width="3.08984375" style="15" bestFit="1" customWidth="1"/>
    <col min="6663" max="6668" width="3.6328125" style="15" customWidth="1"/>
    <col min="6669" max="6669" width="3" style="15" bestFit="1" customWidth="1"/>
    <col min="6670" max="6684" width="3.6328125" style="15" customWidth="1"/>
    <col min="6685" max="6685" width="4.6328125" style="15" customWidth="1"/>
    <col min="6686" max="6917" width="3.6328125" style="15"/>
    <col min="6918" max="6918" width="3.08984375" style="15" bestFit="1" customWidth="1"/>
    <col min="6919" max="6924" width="3.6328125" style="15" customWidth="1"/>
    <col min="6925" max="6925" width="3" style="15" bestFit="1" customWidth="1"/>
    <col min="6926" max="6940" width="3.6328125" style="15" customWidth="1"/>
    <col min="6941" max="6941" width="4.6328125" style="15" customWidth="1"/>
    <col min="6942" max="7173" width="3.6328125" style="15"/>
    <col min="7174" max="7174" width="3.08984375" style="15" bestFit="1" customWidth="1"/>
    <col min="7175" max="7180" width="3.6328125" style="15" customWidth="1"/>
    <col min="7181" max="7181" width="3" style="15" bestFit="1" customWidth="1"/>
    <col min="7182" max="7196" width="3.6328125" style="15" customWidth="1"/>
    <col min="7197" max="7197" width="4.6328125" style="15" customWidth="1"/>
    <col min="7198" max="7429" width="3.6328125" style="15"/>
    <col min="7430" max="7430" width="3.08984375" style="15" bestFit="1" customWidth="1"/>
    <col min="7431" max="7436" width="3.6328125" style="15" customWidth="1"/>
    <col min="7437" max="7437" width="3" style="15" bestFit="1" customWidth="1"/>
    <col min="7438" max="7452" width="3.6328125" style="15" customWidth="1"/>
    <col min="7453" max="7453" width="4.6328125" style="15" customWidth="1"/>
    <col min="7454" max="7685" width="3.6328125" style="15"/>
    <col min="7686" max="7686" width="3.08984375" style="15" bestFit="1" customWidth="1"/>
    <col min="7687" max="7692" width="3.6328125" style="15" customWidth="1"/>
    <col min="7693" max="7693" width="3" style="15" bestFit="1" customWidth="1"/>
    <col min="7694" max="7708" width="3.6328125" style="15" customWidth="1"/>
    <col min="7709" max="7709" width="4.6328125" style="15" customWidth="1"/>
    <col min="7710" max="7941" width="3.6328125" style="15"/>
    <col min="7942" max="7942" width="3.08984375" style="15" bestFit="1" customWidth="1"/>
    <col min="7943" max="7948" width="3.6328125" style="15" customWidth="1"/>
    <col min="7949" max="7949" width="3" style="15" bestFit="1" customWidth="1"/>
    <col min="7950" max="7964" width="3.6328125" style="15" customWidth="1"/>
    <col min="7965" max="7965" width="4.6328125" style="15" customWidth="1"/>
    <col min="7966" max="8197" width="3.6328125" style="15"/>
    <col min="8198" max="8198" width="3.08984375" style="15" bestFit="1" customWidth="1"/>
    <col min="8199" max="8204" width="3.6328125" style="15" customWidth="1"/>
    <col min="8205" max="8205" width="3" style="15" bestFit="1" customWidth="1"/>
    <col min="8206" max="8220" width="3.6328125" style="15" customWidth="1"/>
    <col min="8221" max="8221" width="4.6328125" style="15" customWidth="1"/>
    <col min="8222" max="8453" width="3.6328125" style="15"/>
    <col min="8454" max="8454" width="3.08984375" style="15" bestFit="1" customWidth="1"/>
    <col min="8455" max="8460" width="3.6328125" style="15" customWidth="1"/>
    <col min="8461" max="8461" width="3" style="15" bestFit="1" customWidth="1"/>
    <col min="8462" max="8476" width="3.6328125" style="15" customWidth="1"/>
    <col min="8477" max="8477" width="4.6328125" style="15" customWidth="1"/>
    <col min="8478" max="8709" width="3.6328125" style="15"/>
    <col min="8710" max="8710" width="3.08984375" style="15" bestFit="1" customWidth="1"/>
    <col min="8711" max="8716" width="3.6328125" style="15" customWidth="1"/>
    <col min="8717" max="8717" width="3" style="15" bestFit="1" customWidth="1"/>
    <col min="8718" max="8732" width="3.6328125" style="15" customWidth="1"/>
    <col min="8733" max="8733" width="4.6328125" style="15" customWidth="1"/>
    <col min="8734" max="8965" width="3.6328125" style="15"/>
    <col min="8966" max="8966" width="3.08984375" style="15" bestFit="1" customWidth="1"/>
    <col min="8967" max="8972" width="3.6328125" style="15" customWidth="1"/>
    <col min="8973" max="8973" width="3" style="15" bestFit="1" customWidth="1"/>
    <col min="8974" max="8988" width="3.6328125" style="15" customWidth="1"/>
    <col min="8989" max="8989" width="4.6328125" style="15" customWidth="1"/>
    <col min="8990" max="9221" width="3.6328125" style="15"/>
    <col min="9222" max="9222" width="3.08984375" style="15" bestFit="1" customWidth="1"/>
    <col min="9223" max="9228" width="3.6328125" style="15" customWidth="1"/>
    <col min="9229" max="9229" width="3" style="15" bestFit="1" customWidth="1"/>
    <col min="9230" max="9244" width="3.6328125" style="15" customWidth="1"/>
    <col min="9245" max="9245" width="4.6328125" style="15" customWidth="1"/>
    <col min="9246" max="9477" width="3.6328125" style="15"/>
    <col min="9478" max="9478" width="3.08984375" style="15" bestFit="1" customWidth="1"/>
    <col min="9479" max="9484" width="3.6328125" style="15" customWidth="1"/>
    <col min="9485" max="9485" width="3" style="15" bestFit="1" customWidth="1"/>
    <col min="9486" max="9500" width="3.6328125" style="15" customWidth="1"/>
    <col min="9501" max="9501" width="4.6328125" style="15" customWidth="1"/>
    <col min="9502" max="9733" width="3.6328125" style="15"/>
    <col min="9734" max="9734" width="3.08984375" style="15" bestFit="1" customWidth="1"/>
    <col min="9735" max="9740" width="3.6328125" style="15" customWidth="1"/>
    <col min="9741" max="9741" width="3" style="15" bestFit="1" customWidth="1"/>
    <col min="9742" max="9756" width="3.6328125" style="15" customWidth="1"/>
    <col min="9757" max="9757" width="4.6328125" style="15" customWidth="1"/>
    <col min="9758" max="9989" width="3.6328125" style="15"/>
    <col min="9990" max="9990" width="3.08984375" style="15" bestFit="1" customWidth="1"/>
    <col min="9991" max="9996" width="3.6328125" style="15" customWidth="1"/>
    <col min="9997" max="9997" width="3" style="15" bestFit="1" customWidth="1"/>
    <col min="9998" max="10012" width="3.6328125" style="15" customWidth="1"/>
    <col min="10013" max="10013" width="4.6328125" style="15" customWidth="1"/>
    <col min="10014" max="10245" width="3.6328125" style="15"/>
    <col min="10246" max="10246" width="3.08984375" style="15" bestFit="1" customWidth="1"/>
    <col min="10247" max="10252" width="3.6328125" style="15" customWidth="1"/>
    <col min="10253" max="10253" width="3" style="15" bestFit="1" customWidth="1"/>
    <col min="10254" max="10268" width="3.6328125" style="15" customWidth="1"/>
    <col min="10269" max="10269" width="4.6328125" style="15" customWidth="1"/>
    <col min="10270" max="10501" width="3.6328125" style="15"/>
    <col min="10502" max="10502" width="3.08984375" style="15" bestFit="1" customWidth="1"/>
    <col min="10503" max="10508" width="3.6328125" style="15" customWidth="1"/>
    <col min="10509" max="10509" width="3" style="15" bestFit="1" customWidth="1"/>
    <col min="10510" max="10524" width="3.6328125" style="15" customWidth="1"/>
    <col min="10525" max="10525" width="4.6328125" style="15" customWidth="1"/>
    <col min="10526" max="10757" width="3.6328125" style="15"/>
    <col min="10758" max="10758" width="3.08984375" style="15" bestFit="1" customWidth="1"/>
    <col min="10759" max="10764" width="3.6328125" style="15" customWidth="1"/>
    <col min="10765" max="10765" width="3" style="15" bestFit="1" customWidth="1"/>
    <col min="10766" max="10780" width="3.6328125" style="15" customWidth="1"/>
    <col min="10781" max="10781" width="4.6328125" style="15" customWidth="1"/>
    <col min="10782" max="11013" width="3.6328125" style="15"/>
    <col min="11014" max="11014" width="3.08984375" style="15" bestFit="1" customWidth="1"/>
    <col min="11015" max="11020" width="3.6328125" style="15" customWidth="1"/>
    <col min="11021" max="11021" width="3" style="15" bestFit="1" customWidth="1"/>
    <col min="11022" max="11036" width="3.6328125" style="15" customWidth="1"/>
    <col min="11037" max="11037" width="4.6328125" style="15" customWidth="1"/>
    <col min="11038" max="11269" width="3.6328125" style="15"/>
    <col min="11270" max="11270" width="3.08984375" style="15" bestFit="1" customWidth="1"/>
    <col min="11271" max="11276" width="3.6328125" style="15" customWidth="1"/>
    <col min="11277" max="11277" width="3" style="15" bestFit="1" customWidth="1"/>
    <col min="11278" max="11292" width="3.6328125" style="15" customWidth="1"/>
    <col min="11293" max="11293" width="4.6328125" style="15" customWidth="1"/>
    <col min="11294" max="11525" width="3.6328125" style="15"/>
    <col min="11526" max="11526" width="3.08984375" style="15" bestFit="1" customWidth="1"/>
    <col min="11527" max="11532" width="3.6328125" style="15" customWidth="1"/>
    <col min="11533" max="11533" width="3" style="15" bestFit="1" customWidth="1"/>
    <col min="11534" max="11548" width="3.6328125" style="15" customWidth="1"/>
    <col min="11549" max="11549" width="4.6328125" style="15" customWidth="1"/>
    <col min="11550" max="11781" width="3.6328125" style="15"/>
    <col min="11782" max="11782" width="3.08984375" style="15" bestFit="1" customWidth="1"/>
    <col min="11783" max="11788" width="3.6328125" style="15" customWidth="1"/>
    <col min="11789" max="11789" width="3" style="15" bestFit="1" customWidth="1"/>
    <col min="11790" max="11804" width="3.6328125" style="15" customWidth="1"/>
    <col min="11805" max="11805" width="4.6328125" style="15" customWidth="1"/>
    <col min="11806" max="12037" width="3.6328125" style="15"/>
    <col min="12038" max="12038" width="3.08984375" style="15" bestFit="1" customWidth="1"/>
    <col min="12039" max="12044" width="3.6328125" style="15" customWidth="1"/>
    <col min="12045" max="12045" width="3" style="15" bestFit="1" customWidth="1"/>
    <col min="12046" max="12060" width="3.6328125" style="15" customWidth="1"/>
    <col min="12061" max="12061" width="4.6328125" style="15" customWidth="1"/>
    <col min="12062" max="12293" width="3.6328125" style="15"/>
    <col min="12294" max="12294" width="3.08984375" style="15" bestFit="1" customWidth="1"/>
    <col min="12295" max="12300" width="3.6328125" style="15" customWidth="1"/>
    <col min="12301" max="12301" width="3" style="15" bestFit="1" customWidth="1"/>
    <col min="12302" max="12316" width="3.6328125" style="15" customWidth="1"/>
    <col min="12317" max="12317" width="4.6328125" style="15" customWidth="1"/>
    <col min="12318" max="12549" width="3.6328125" style="15"/>
    <col min="12550" max="12550" width="3.08984375" style="15" bestFit="1" customWidth="1"/>
    <col min="12551" max="12556" width="3.6328125" style="15" customWidth="1"/>
    <col min="12557" max="12557" width="3" style="15" bestFit="1" customWidth="1"/>
    <col min="12558" max="12572" width="3.6328125" style="15" customWidth="1"/>
    <col min="12573" max="12573" width="4.6328125" style="15" customWidth="1"/>
    <col min="12574" max="12805" width="3.6328125" style="15"/>
    <col min="12806" max="12806" width="3.08984375" style="15" bestFit="1" customWidth="1"/>
    <col min="12807" max="12812" width="3.6328125" style="15" customWidth="1"/>
    <col min="12813" max="12813" width="3" style="15" bestFit="1" customWidth="1"/>
    <col min="12814" max="12828" width="3.6328125" style="15" customWidth="1"/>
    <col min="12829" max="12829" width="4.6328125" style="15" customWidth="1"/>
    <col min="12830" max="13061" width="3.6328125" style="15"/>
    <col min="13062" max="13062" width="3.08984375" style="15" bestFit="1" customWidth="1"/>
    <col min="13063" max="13068" width="3.6328125" style="15" customWidth="1"/>
    <col min="13069" max="13069" width="3" style="15" bestFit="1" customWidth="1"/>
    <col min="13070" max="13084" width="3.6328125" style="15" customWidth="1"/>
    <col min="13085" max="13085" width="4.6328125" style="15" customWidth="1"/>
    <col min="13086" max="13317" width="3.6328125" style="15"/>
    <col min="13318" max="13318" width="3.08984375" style="15" bestFit="1" customWidth="1"/>
    <col min="13319" max="13324" width="3.6328125" style="15" customWidth="1"/>
    <col min="13325" max="13325" width="3" style="15" bestFit="1" customWidth="1"/>
    <col min="13326" max="13340" width="3.6328125" style="15" customWidth="1"/>
    <col min="13341" max="13341" width="4.6328125" style="15" customWidth="1"/>
    <col min="13342" max="13573" width="3.6328125" style="15"/>
    <col min="13574" max="13574" width="3.08984375" style="15" bestFit="1" customWidth="1"/>
    <col min="13575" max="13580" width="3.6328125" style="15" customWidth="1"/>
    <col min="13581" max="13581" width="3" style="15" bestFit="1" customWidth="1"/>
    <col min="13582" max="13596" width="3.6328125" style="15" customWidth="1"/>
    <col min="13597" max="13597" width="4.6328125" style="15" customWidth="1"/>
    <col min="13598" max="13829" width="3.6328125" style="15"/>
    <col min="13830" max="13830" width="3.08984375" style="15" bestFit="1" customWidth="1"/>
    <col min="13831" max="13836" width="3.6328125" style="15" customWidth="1"/>
    <col min="13837" max="13837" width="3" style="15" bestFit="1" customWidth="1"/>
    <col min="13838" max="13852" width="3.6328125" style="15" customWidth="1"/>
    <col min="13853" max="13853" width="4.6328125" style="15" customWidth="1"/>
    <col min="13854" max="14085" width="3.6328125" style="15"/>
    <col min="14086" max="14086" width="3.08984375" style="15" bestFit="1" customWidth="1"/>
    <col min="14087" max="14092" width="3.6328125" style="15" customWidth="1"/>
    <col min="14093" max="14093" width="3" style="15" bestFit="1" customWidth="1"/>
    <col min="14094" max="14108" width="3.6328125" style="15" customWidth="1"/>
    <col min="14109" max="14109" width="4.6328125" style="15" customWidth="1"/>
    <col min="14110" max="14341" width="3.6328125" style="15"/>
    <col min="14342" max="14342" width="3.08984375" style="15" bestFit="1" customWidth="1"/>
    <col min="14343" max="14348" width="3.6328125" style="15" customWidth="1"/>
    <col min="14349" max="14349" width="3" style="15" bestFit="1" customWidth="1"/>
    <col min="14350" max="14364" width="3.6328125" style="15" customWidth="1"/>
    <col min="14365" max="14365" width="4.6328125" style="15" customWidth="1"/>
    <col min="14366" max="14597" width="3.6328125" style="15"/>
    <col min="14598" max="14598" width="3.08984375" style="15" bestFit="1" customWidth="1"/>
    <col min="14599" max="14604" width="3.6328125" style="15" customWidth="1"/>
    <col min="14605" max="14605" width="3" style="15" bestFit="1" customWidth="1"/>
    <col min="14606" max="14620" width="3.6328125" style="15" customWidth="1"/>
    <col min="14621" max="14621" width="4.6328125" style="15" customWidth="1"/>
    <col min="14622" max="14853" width="3.6328125" style="15"/>
    <col min="14854" max="14854" width="3.08984375" style="15" bestFit="1" customWidth="1"/>
    <col min="14855" max="14860" width="3.6328125" style="15" customWidth="1"/>
    <col min="14861" max="14861" width="3" style="15" bestFit="1" customWidth="1"/>
    <col min="14862" max="14876" width="3.6328125" style="15" customWidth="1"/>
    <col min="14877" max="14877" width="4.6328125" style="15" customWidth="1"/>
    <col min="14878" max="15109" width="3.6328125" style="15"/>
    <col min="15110" max="15110" width="3.08984375" style="15" bestFit="1" customWidth="1"/>
    <col min="15111" max="15116" width="3.6328125" style="15" customWidth="1"/>
    <col min="15117" max="15117" width="3" style="15" bestFit="1" customWidth="1"/>
    <col min="15118" max="15132" width="3.6328125" style="15" customWidth="1"/>
    <col min="15133" max="15133" width="4.6328125" style="15" customWidth="1"/>
    <col min="15134" max="15365" width="3.6328125" style="15"/>
    <col min="15366" max="15366" width="3.08984375" style="15" bestFit="1" customWidth="1"/>
    <col min="15367" max="15372" width="3.6328125" style="15" customWidth="1"/>
    <col min="15373" max="15373" width="3" style="15" bestFit="1" customWidth="1"/>
    <col min="15374" max="15388" width="3.6328125" style="15" customWidth="1"/>
    <col min="15389" max="15389" width="4.6328125" style="15" customWidth="1"/>
    <col min="15390" max="15621" width="3.6328125" style="15"/>
    <col min="15622" max="15622" width="3.08984375" style="15" bestFit="1" customWidth="1"/>
    <col min="15623" max="15628" width="3.6328125" style="15" customWidth="1"/>
    <col min="15629" max="15629" width="3" style="15" bestFit="1" customWidth="1"/>
    <col min="15630" max="15644" width="3.6328125" style="15" customWidth="1"/>
    <col min="15645" max="15645" width="4.6328125" style="15" customWidth="1"/>
    <col min="15646" max="15877" width="3.6328125" style="15"/>
    <col min="15878" max="15878" width="3.08984375" style="15" bestFit="1" customWidth="1"/>
    <col min="15879" max="15884" width="3.6328125" style="15" customWidth="1"/>
    <col min="15885" max="15885" width="3" style="15" bestFit="1" customWidth="1"/>
    <col min="15886" max="15900" width="3.6328125" style="15" customWidth="1"/>
    <col min="15901" max="15901" width="4.6328125" style="15" customWidth="1"/>
    <col min="15902" max="16133" width="3.6328125" style="15"/>
    <col min="16134" max="16134" width="3.08984375" style="15" bestFit="1" customWidth="1"/>
    <col min="16135" max="16140" width="3.6328125" style="15" customWidth="1"/>
    <col min="16141" max="16141" width="3" style="15" bestFit="1" customWidth="1"/>
    <col min="16142" max="16156" width="3.6328125" style="15" customWidth="1"/>
    <col min="16157" max="16157" width="4.6328125" style="15" customWidth="1"/>
    <col min="16158" max="16384" width="3.6328125" style="15"/>
  </cols>
  <sheetData>
    <row r="1" spans="1:35" s="6" customFormat="1" ht="27" customHeight="1" x14ac:dyDescent="0.2">
      <c r="A1" s="119" t="s">
        <v>389</v>
      </c>
      <c r="F1" s="16"/>
      <c r="G1" s="16"/>
      <c r="L1" s="147" t="s">
        <v>25</v>
      </c>
      <c r="M1" s="148"/>
      <c r="N1" s="149"/>
      <c r="O1" s="147" t="str">
        <f>IF(YC書式502_経費内訳書!O1="","",YC書式502_経費内訳書!O1)</f>
        <v/>
      </c>
      <c r="P1" s="148"/>
      <c r="Q1" s="148"/>
      <c r="R1" s="148"/>
      <c r="S1" s="148"/>
      <c r="T1" s="148"/>
      <c r="U1" s="148"/>
      <c r="V1" s="148"/>
      <c r="W1" s="148"/>
      <c r="X1" s="148"/>
      <c r="Y1" s="148"/>
      <c r="Z1" s="148"/>
      <c r="AA1" s="148"/>
      <c r="AB1" s="148"/>
      <c r="AC1" s="148"/>
      <c r="AD1" s="149"/>
      <c r="AG1" s="88"/>
      <c r="AH1" s="88"/>
    </row>
    <row r="2" spans="1:35" s="6" customFormat="1" ht="13" customHeight="1" x14ac:dyDescent="0.2">
      <c r="A2" s="31"/>
      <c r="F2" s="16"/>
      <c r="G2" s="16"/>
      <c r="L2" s="168" t="s">
        <v>89</v>
      </c>
      <c r="M2" s="169"/>
      <c r="N2" s="170"/>
      <c r="O2" s="86" t="str">
        <f>YC書式502_経費内訳書!O2</f>
        <v>■</v>
      </c>
      <c r="P2" s="174" t="str">
        <f>YC書式502_経費内訳書!P2</f>
        <v>治験</v>
      </c>
      <c r="Q2" s="174"/>
      <c r="R2" s="174"/>
      <c r="S2" s="87" t="str">
        <f>YC書式502_経費内訳書!S2</f>
        <v>□</v>
      </c>
      <c r="T2" s="174" t="str">
        <f>YC書式502_経費内訳書!T2</f>
        <v>拡大治験</v>
      </c>
      <c r="U2" s="174"/>
      <c r="V2" s="174"/>
      <c r="W2" s="174"/>
      <c r="X2" s="87" t="str">
        <f>YC書式502_経費内訳書!X2</f>
        <v>□</v>
      </c>
      <c r="Y2" s="174" t="str">
        <f>YC書式502_経費内訳書!Y2</f>
        <v>製造販売後臨床試験</v>
      </c>
      <c r="Z2" s="174"/>
      <c r="AA2" s="174"/>
      <c r="AB2" s="174"/>
      <c r="AC2" s="174"/>
      <c r="AD2" s="175"/>
      <c r="AE2" s="88"/>
      <c r="AG2" s="88"/>
      <c r="AH2" s="88"/>
    </row>
    <row r="3" spans="1:35" s="6" customFormat="1" ht="13" customHeight="1" x14ac:dyDescent="0.2">
      <c r="A3" s="31"/>
      <c r="F3" s="16"/>
      <c r="G3" s="16"/>
      <c r="L3" s="171"/>
      <c r="M3" s="172"/>
      <c r="N3" s="173"/>
      <c r="O3" s="86" t="str">
        <f>YC書式502_経費内訳書!O3</f>
        <v>■</v>
      </c>
      <c r="P3" s="176" t="str">
        <f>YC書式502_経費内訳書!P3</f>
        <v>医薬品　</v>
      </c>
      <c r="Q3" s="176"/>
      <c r="R3" s="176"/>
      <c r="S3" s="87" t="str">
        <f>YC書式502_経費内訳書!S3</f>
        <v>□</v>
      </c>
      <c r="T3" s="177" t="str">
        <f>YC書式502_経費内訳書!T3</f>
        <v>医療機器</v>
      </c>
      <c r="U3" s="177"/>
      <c r="V3" s="177"/>
      <c r="W3" s="177"/>
      <c r="X3" s="87" t="str">
        <f>YC書式502_経費内訳書!X3</f>
        <v>□</v>
      </c>
      <c r="Y3" s="174" t="str">
        <f>YC書式502_経費内訳書!Y3</f>
        <v>再生医療等製品</v>
      </c>
      <c r="Z3" s="174"/>
      <c r="AA3" s="174"/>
      <c r="AB3" s="174"/>
      <c r="AC3" s="174"/>
      <c r="AD3" s="175"/>
      <c r="AE3" s="89"/>
      <c r="AG3" s="89"/>
      <c r="AH3" s="89"/>
      <c r="AI3" s="16"/>
    </row>
    <row r="4" spans="1:35" s="6" customFormat="1" ht="30" customHeight="1" x14ac:dyDescent="0.2">
      <c r="A4" s="179" t="s">
        <v>90</v>
      </c>
      <c r="B4" s="179"/>
      <c r="C4" s="179"/>
      <c r="D4" s="179"/>
      <c r="E4" s="179"/>
      <c r="F4" s="179"/>
      <c r="G4" s="179"/>
      <c r="H4" s="179"/>
      <c r="I4" s="179"/>
      <c r="J4" s="179"/>
      <c r="K4" s="179"/>
      <c r="L4" s="179"/>
      <c r="M4" s="179"/>
      <c r="N4" s="32"/>
      <c r="O4" s="32"/>
      <c r="P4" s="32"/>
      <c r="Q4" s="90" t="str">
        <f>YC書式502_経費内訳書!P4</f>
        <v>■</v>
      </c>
      <c r="R4" s="180" t="s">
        <v>282</v>
      </c>
      <c r="S4" s="180"/>
      <c r="T4" s="180"/>
      <c r="U4" s="90" t="str">
        <f>YC書式502_経費内訳書!T4</f>
        <v>□</v>
      </c>
      <c r="V4" s="180" t="s">
        <v>283</v>
      </c>
      <c r="W4" s="180"/>
      <c r="X4" s="180"/>
      <c r="Y4" s="180"/>
      <c r="Z4" s="181" t="s">
        <v>281</v>
      </c>
      <c r="AA4" s="181"/>
      <c r="AB4" s="182" t="str">
        <f>YC書式502_経費内訳書!AC4</f>
        <v>202●/●/●</v>
      </c>
      <c r="AC4" s="182"/>
      <c r="AD4" s="182"/>
      <c r="AG4" s="88"/>
      <c r="AH4" s="88"/>
      <c r="AI4" s="16"/>
    </row>
    <row r="5" spans="1:35" s="1" customFormat="1" ht="16" customHeight="1" x14ac:dyDescent="0.2">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G5" s="121"/>
      <c r="AH5" s="121"/>
    </row>
    <row r="6" spans="1:35" s="1" customFormat="1" ht="26.25" customHeight="1" x14ac:dyDescent="0.2">
      <c r="A6" s="193" t="s">
        <v>29</v>
      </c>
      <c r="B6" s="194"/>
      <c r="C6" s="194"/>
      <c r="D6" s="194"/>
      <c r="E6" s="194"/>
      <c r="F6" s="194"/>
      <c r="G6" s="195"/>
      <c r="H6" s="196" t="str">
        <f>IF(YC書式502_経費内訳書!H5="","",YC書式502_経費内訳書!H5)</f>
        <v>●●●</v>
      </c>
      <c r="I6" s="197"/>
      <c r="J6" s="197"/>
      <c r="K6" s="197"/>
      <c r="L6" s="197"/>
      <c r="M6" s="197"/>
      <c r="N6" s="198"/>
      <c r="O6" s="187" t="s">
        <v>30</v>
      </c>
      <c r="P6" s="188"/>
      <c r="Q6" s="188"/>
      <c r="R6" s="188"/>
      <c r="S6" s="188"/>
      <c r="T6" s="188"/>
      <c r="U6" s="188"/>
      <c r="V6" s="189"/>
      <c r="W6" s="199" t="str">
        <f>IF(YC書式502_経費内訳書!W5="","",YC書式502_経費内訳書!W5)</f>
        <v>●●●</v>
      </c>
      <c r="X6" s="200"/>
      <c r="Y6" s="200"/>
      <c r="Z6" s="200"/>
      <c r="AA6" s="200"/>
      <c r="AB6" s="200"/>
      <c r="AC6" s="200"/>
      <c r="AD6" s="201"/>
      <c r="AG6" s="121"/>
      <c r="AH6" s="121"/>
    </row>
    <row r="7" spans="1:35" ht="25.5" customHeight="1" x14ac:dyDescent="0.2">
      <c r="A7" s="130" t="s">
        <v>73</v>
      </c>
      <c r="B7" s="130"/>
      <c r="C7" s="130"/>
      <c r="D7" s="130"/>
      <c r="E7" s="130"/>
      <c r="F7" s="130"/>
      <c r="G7" s="130"/>
      <c r="H7" s="202" t="str">
        <f>IF(YC書式502_経費内訳書!H6="","",YC書式502_経費内訳書!H6)</f>
        <v>テスト</v>
      </c>
      <c r="I7" s="202"/>
      <c r="J7" s="202"/>
      <c r="K7" s="202"/>
      <c r="L7" s="202"/>
      <c r="M7" s="202"/>
      <c r="N7" s="202"/>
      <c r="O7" s="202"/>
      <c r="P7" s="202"/>
      <c r="Q7" s="202"/>
      <c r="R7" s="202"/>
      <c r="S7" s="202"/>
      <c r="T7" s="202"/>
      <c r="U7" s="202"/>
      <c r="V7" s="202"/>
      <c r="W7" s="202"/>
      <c r="X7" s="202"/>
      <c r="Y7" s="202"/>
      <c r="Z7" s="202"/>
      <c r="AA7" s="202"/>
      <c r="AB7" s="202"/>
      <c r="AC7" s="202"/>
      <c r="AD7" s="202"/>
    </row>
    <row r="8" spans="1:35" s="1" customFormat="1" ht="26.25" customHeight="1" x14ac:dyDescent="0.2">
      <c r="A8" s="183" t="s">
        <v>91</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G8" s="121"/>
      <c r="AH8" s="121"/>
    </row>
    <row r="9" spans="1:35" ht="10" customHeight="1" x14ac:dyDescent="0.2">
      <c r="A9" s="52"/>
      <c r="B9" s="52"/>
      <c r="C9" s="52"/>
      <c r="D9" s="52"/>
      <c r="E9" s="52"/>
      <c r="F9" s="52"/>
      <c r="G9" s="52"/>
      <c r="H9" s="2"/>
      <c r="I9" s="2"/>
      <c r="J9" s="2"/>
      <c r="K9" s="2"/>
      <c r="L9" s="2"/>
      <c r="M9" s="2"/>
      <c r="N9" s="2"/>
      <c r="O9" s="2"/>
      <c r="P9" s="2"/>
      <c r="Q9" s="2"/>
      <c r="R9" s="2"/>
      <c r="S9" s="2"/>
      <c r="T9" s="2"/>
      <c r="U9" s="2"/>
      <c r="V9" s="2"/>
      <c r="W9" s="2"/>
      <c r="X9" s="2"/>
      <c r="Y9" s="2"/>
      <c r="Z9" s="2"/>
      <c r="AA9" s="2"/>
      <c r="AB9" s="2"/>
      <c r="AC9" s="2"/>
      <c r="AD9" s="2"/>
    </row>
    <row r="10" spans="1:35" ht="11.25" customHeight="1" x14ac:dyDescent="0.2">
      <c r="A10" s="150" t="s">
        <v>19</v>
      </c>
      <c r="B10" s="151"/>
      <c r="C10" s="151"/>
      <c r="D10" s="151"/>
      <c r="E10" s="151"/>
      <c r="F10" s="151"/>
      <c r="G10" s="152"/>
      <c r="H10" s="186" t="s">
        <v>3</v>
      </c>
      <c r="I10" s="187" t="s">
        <v>4</v>
      </c>
      <c r="J10" s="188"/>
      <c r="K10" s="188"/>
      <c r="L10" s="188"/>
      <c r="M10" s="188"/>
      <c r="N10" s="188"/>
      <c r="O10" s="188"/>
      <c r="P10" s="188"/>
      <c r="Q10" s="188"/>
      <c r="R10" s="188"/>
      <c r="S10" s="188"/>
      <c r="T10" s="188"/>
      <c r="U10" s="188"/>
      <c r="V10" s="188"/>
      <c r="W10" s="188"/>
      <c r="X10" s="188"/>
      <c r="Y10" s="188"/>
      <c r="Z10" s="188"/>
      <c r="AA10" s="188"/>
      <c r="AB10" s="188"/>
      <c r="AC10" s="188"/>
      <c r="AD10" s="189"/>
    </row>
    <row r="11" spans="1:35" ht="19.5" customHeight="1" x14ac:dyDescent="0.2">
      <c r="A11" s="127"/>
      <c r="B11" s="184"/>
      <c r="C11" s="184"/>
      <c r="D11" s="184"/>
      <c r="E11" s="184"/>
      <c r="F11" s="184"/>
      <c r="G11" s="185"/>
      <c r="H11" s="186"/>
      <c r="I11" s="190" t="s">
        <v>5</v>
      </c>
      <c r="J11" s="191"/>
      <c r="K11" s="191"/>
      <c r="L11" s="191"/>
      <c r="M11" s="191"/>
      <c r="N11" s="192"/>
      <c r="O11" s="190" t="s">
        <v>6</v>
      </c>
      <c r="P11" s="191"/>
      <c r="Q11" s="191"/>
      <c r="R11" s="191"/>
      <c r="S11" s="191"/>
      <c r="T11" s="191"/>
      <c r="U11" s="191"/>
      <c r="V11" s="192"/>
      <c r="W11" s="190" t="s">
        <v>7</v>
      </c>
      <c r="X11" s="191"/>
      <c r="Y11" s="191"/>
      <c r="Z11" s="191"/>
      <c r="AA11" s="191"/>
      <c r="AB11" s="191"/>
      <c r="AC11" s="192"/>
      <c r="AD11" s="203" t="s">
        <v>8</v>
      </c>
    </row>
    <row r="12" spans="1:35" ht="20.149999999999999" customHeight="1" x14ac:dyDescent="0.2">
      <c r="A12" s="153"/>
      <c r="B12" s="154"/>
      <c r="C12" s="154"/>
      <c r="D12" s="154"/>
      <c r="E12" s="154"/>
      <c r="F12" s="154"/>
      <c r="G12" s="155"/>
      <c r="H12" s="186"/>
      <c r="I12" s="3"/>
      <c r="J12" s="205" t="s">
        <v>22</v>
      </c>
      <c r="K12" s="205"/>
      <c r="L12" s="205"/>
      <c r="M12" s="36">
        <v>1</v>
      </c>
      <c r="N12" s="58" t="s">
        <v>23</v>
      </c>
      <c r="O12" s="60"/>
      <c r="P12" s="205" t="s">
        <v>22</v>
      </c>
      <c r="Q12" s="205"/>
      <c r="R12" s="205"/>
      <c r="S12" s="205"/>
      <c r="T12" s="36">
        <v>3</v>
      </c>
      <c r="U12" s="36"/>
      <c r="V12" s="58" t="s">
        <v>23</v>
      </c>
      <c r="W12" s="60"/>
      <c r="X12" s="205" t="s">
        <v>22</v>
      </c>
      <c r="Y12" s="205"/>
      <c r="Z12" s="205"/>
      <c r="AA12" s="36">
        <v>5</v>
      </c>
      <c r="AB12" s="36"/>
      <c r="AC12" s="58" t="s">
        <v>23</v>
      </c>
      <c r="AD12" s="204"/>
      <c r="AG12" s="4" t="s">
        <v>394</v>
      </c>
      <c r="AH12" s="4" t="s">
        <v>395</v>
      </c>
    </row>
    <row r="13" spans="1:35" ht="20.149999999999999" customHeight="1" x14ac:dyDescent="0.2">
      <c r="A13" s="48" t="s">
        <v>9</v>
      </c>
      <c r="B13" s="130" t="s">
        <v>74</v>
      </c>
      <c r="C13" s="130"/>
      <c r="D13" s="130"/>
      <c r="E13" s="130"/>
      <c r="F13" s="130"/>
      <c r="G13" s="130"/>
      <c r="H13" s="48">
        <v>2</v>
      </c>
      <c r="I13" s="21"/>
      <c r="J13" s="131" t="s">
        <v>48</v>
      </c>
      <c r="K13" s="131"/>
      <c r="L13" s="131"/>
      <c r="M13" s="131"/>
      <c r="N13" s="132"/>
      <c r="O13" s="21"/>
      <c r="P13" s="131" t="s">
        <v>49</v>
      </c>
      <c r="Q13" s="131"/>
      <c r="R13" s="131"/>
      <c r="S13" s="131"/>
      <c r="T13" s="131"/>
      <c r="U13" s="131"/>
      <c r="V13" s="132"/>
      <c r="W13" s="21" t="s">
        <v>388</v>
      </c>
      <c r="X13" s="131" t="s">
        <v>50</v>
      </c>
      <c r="Y13" s="131"/>
      <c r="Z13" s="131"/>
      <c r="AA13" s="131"/>
      <c r="AB13" s="131"/>
      <c r="AC13" s="132"/>
      <c r="AD13" s="61">
        <f>IF(AND(I13="",O13="",W13=""),"─",IF(AND(W13="",O13=""),H13,IF(W13="",H13*3,H13*5)))</f>
        <v>10</v>
      </c>
      <c r="AE13" s="35" t="s">
        <v>370</v>
      </c>
    </row>
    <row r="14" spans="1:35" ht="20.149999999999999" customHeight="1" x14ac:dyDescent="0.2">
      <c r="A14" s="48" t="s">
        <v>10</v>
      </c>
      <c r="B14" s="130" t="s">
        <v>75</v>
      </c>
      <c r="C14" s="130"/>
      <c r="D14" s="130"/>
      <c r="E14" s="130"/>
      <c r="F14" s="130"/>
      <c r="G14" s="130"/>
      <c r="H14" s="48">
        <v>1</v>
      </c>
      <c r="I14" s="21"/>
      <c r="J14" s="131" t="s">
        <v>51</v>
      </c>
      <c r="K14" s="131"/>
      <c r="L14" s="131"/>
      <c r="M14" s="131"/>
      <c r="N14" s="132"/>
      <c r="O14" s="21"/>
      <c r="P14" s="131" t="s">
        <v>52</v>
      </c>
      <c r="Q14" s="131"/>
      <c r="R14" s="131"/>
      <c r="S14" s="131"/>
      <c r="T14" s="131"/>
      <c r="U14" s="131"/>
      <c r="V14" s="132"/>
      <c r="W14" s="22"/>
      <c r="X14" s="162" t="s">
        <v>11</v>
      </c>
      <c r="Y14" s="162"/>
      <c r="Z14" s="162"/>
      <c r="AA14" s="162"/>
      <c r="AB14" s="162"/>
      <c r="AC14" s="163"/>
      <c r="AD14" s="61" t="str">
        <f t="shared" ref="AD14:AD29" si="0">IF(AND(I14="",O14="",W14=""),"─",IF(AND(W14="",O14=""),H14,IF(W14="",H14*3,H14*5)))</f>
        <v>─</v>
      </c>
      <c r="AE14" s="19" t="s">
        <v>217</v>
      </c>
    </row>
    <row r="15" spans="1:35" ht="30" customHeight="1" x14ac:dyDescent="0.2">
      <c r="A15" s="48" t="s">
        <v>12</v>
      </c>
      <c r="B15" s="130" t="s">
        <v>76</v>
      </c>
      <c r="C15" s="130"/>
      <c r="D15" s="130"/>
      <c r="E15" s="130"/>
      <c r="F15" s="130"/>
      <c r="G15" s="130"/>
      <c r="H15" s="48">
        <v>1</v>
      </c>
      <c r="I15" s="21"/>
      <c r="J15" s="166" t="s">
        <v>53</v>
      </c>
      <c r="K15" s="166"/>
      <c r="L15" s="166"/>
      <c r="M15" s="166"/>
      <c r="N15" s="167"/>
      <c r="O15" s="27" t="s">
        <v>388</v>
      </c>
      <c r="P15" s="166" t="s">
        <v>54</v>
      </c>
      <c r="Q15" s="166"/>
      <c r="R15" s="166"/>
      <c r="S15" s="166"/>
      <c r="T15" s="166"/>
      <c r="U15" s="166"/>
      <c r="V15" s="167"/>
      <c r="W15" s="21"/>
      <c r="X15" s="131" t="s">
        <v>55</v>
      </c>
      <c r="Y15" s="131"/>
      <c r="Z15" s="131"/>
      <c r="AA15" s="131"/>
      <c r="AB15" s="131"/>
      <c r="AC15" s="132"/>
      <c r="AD15" s="61">
        <f>IF(S2="■","",IF(AND(I15="",O15="",W15=""),"─",IF(AND(W15="",O15=""),H15,IF(W15="",H15*3,H15*5))))</f>
        <v>3</v>
      </c>
      <c r="AE15" s="18" t="str">
        <f>IF($S$2="■",AH15,AG15)</f>
        <v>評価の対象である被験薬の製造承認状況について算定すること。なお、製造販売後臨床試験の場合は、当該要素を算定しない。</v>
      </c>
      <c r="AG15" s="4" t="s">
        <v>322</v>
      </c>
      <c r="AH15" s="4" t="s">
        <v>324</v>
      </c>
    </row>
    <row r="16" spans="1:35" ht="20.149999999999999" customHeight="1" x14ac:dyDescent="0.2">
      <c r="A16" s="48" t="s">
        <v>13</v>
      </c>
      <c r="B16" s="130" t="s">
        <v>77</v>
      </c>
      <c r="C16" s="130"/>
      <c r="D16" s="130"/>
      <c r="E16" s="130"/>
      <c r="F16" s="130"/>
      <c r="G16" s="130"/>
      <c r="H16" s="48">
        <v>2</v>
      </c>
      <c r="I16" s="21"/>
      <c r="J16" s="131" t="s">
        <v>35</v>
      </c>
      <c r="K16" s="131"/>
      <c r="L16" s="131"/>
      <c r="M16" s="131"/>
      <c r="N16" s="132"/>
      <c r="O16" s="21"/>
      <c r="P16" s="131" t="s">
        <v>56</v>
      </c>
      <c r="Q16" s="131"/>
      <c r="R16" s="131"/>
      <c r="S16" s="131"/>
      <c r="T16" s="131"/>
      <c r="U16" s="131"/>
      <c r="V16" s="132"/>
      <c r="W16" s="21"/>
      <c r="X16" s="131" t="s">
        <v>39</v>
      </c>
      <c r="Y16" s="131"/>
      <c r="Z16" s="131"/>
      <c r="AA16" s="131"/>
      <c r="AB16" s="131"/>
      <c r="AC16" s="132"/>
      <c r="AD16" s="61" t="str">
        <f>IF(S2="■","",IF(AND(I16="",O16="",W16=""),"─",IF(AND(W16="",O16=""),H16,IF(W16="",H16*3,H16*5))))</f>
        <v>─</v>
      </c>
      <c r="AE16" s="20" t="str">
        <f>IF($S$2="■",AH16,AG16)</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G16" s="4" t="s">
        <v>323</v>
      </c>
      <c r="AH16" s="4" t="s">
        <v>324</v>
      </c>
    </row>
    <row r="17" spans="1:34" ht="30" customHeight="1" x14ac:dyDescent="0.2">
      <c r="A17" s="48" t="s">
        <v>14</v>
      </c>
      <c r="B17" s="130" t="s">
        <v>82</v>
      </c>
      <c r="C17" s="130"/>
      <c r="D17" s="130"/>
      <c r="E17" s="130"/>
      <c r="F17" s="130"/>
      <c r="G17" s="130"/>
      <c r="H17" s="48">
        <v>2</v>
      </c>
      <c r="I17" s="22"/>
      <c r="J17" s="162"/>
      <c r="K17" s="162"/>
      <c r="L17" s="162"/>
      <c r="M17" s="162"/>
      <c r="N17" s="163"/>
      <c r="O17" s="21"/>
      <c r="P17" s="131" t="s">
        <v>83</v>
      </c>
      <c r="Q17" s="131"/>
      <c r="R17" s="131"/>
      <c r="S17" s="131"/>
      <c r="T17" s="131"/>
      <c r="U17" s="131"/>
      <c r="V17" s="132"/>
      <c r="W17" s="21"/>
      <c r="X17" s="131" t="s">
        <v>84</v>
      </c>
      <c r="Y17" s="131"/>
      <c r="Z17" s="131"/>
      <c r="AA17" s="131"/>
      <c r="AB17" s="131"/>
      <c r="AC17" s="132"/>
      <c r="AD17" s="61" t="str">
        <f t="shared" si="0"/>
        <v>─</v>
      </c>
      <c r="AE17" s="20" t="s">
        <v>219</v>
      </c>
    </row>
    <row r="18" spans="1:34" ht="20.149999999999999" customHeight="1" x14ac:dyDescent="0.2">
      <c r="A18" s="48" t="s">
        <v>87</v>
      </c>
      <c r="B18" s="137" t="s">
        <v>92</v>
      </c>
      <c r="C18" s="138"/>
      <c r="D18" s="138"/>
      <c r="E18" s="138"/>
      <c r="F18" s="138"/>
      <c r="G18" s="139"/>
      <c r="H18" s="48">
        <v>2</v>
      </c>
      <c r="I18" s="23"/>
      <c r="J18" s="164"/>
      <c r="K18" s="164"/>
      <c r="L18" s="164"/>
      <c r="M18" s="164"/>
      <c r="N18" s="165"/>
      <c r="O18" s="22"/>
      <c r="P18" s="162"/>
      <c r="Q18" s="162"/>
      <c r="R18" s="162"/>
      <c r="S18" s="162"/>
      <c r="T18" s="162"/>
      <c r="U18" s="162"/>
      <c r="V18" s="163"/>
      <c r="W18" s="21"/>
      <c r="X18" s="131" t="s">
        <v>93</v>
      </c>
      <c r="Y18" s="131"/>
      <c r="Z18" s="131"/>
      <c r="AA18" s="131"/>
      <c r="AB18" s="131"/>
      <c r="AC18" s="132"/>
      <c r="AD18" s="61" t="str">
        <f t="shared" si="0"/>
        <v>─</v>
      </c>
      <c r="AE18" s="18" t="s">
        <v>170</v>
      </c>
    </row>
    <row r="19" spans="1:34" ht="20.149999999999999" customHeight="1" x14ac:dyDescent="0.2">
      <c r="A19" s="48" t="s">
        <v>101</v>
      </c>
      <c r="B19" s="130" t="s">
        <v>78</v>
      </c>
      <c r="C19" s="130"/>
      <c r="D19" s="130"/>
      <c r="E19" s="130"/>
      <c r="F19" s="130"/>
      <c r="G19" s="130"/>
      <c r="H19" s="48">
        <v>3</v>
      </c>
      <c r="I19" s="21"/>
      <c r="J19" s="131" t="s">
        <v>141</v>
      </c>
      <c r="K19" s="131"/>
      <c r="L19" s="131"/>
      <c r="M19" s="131"/>
      <c r="N19" s="132"/>
      <c r="O19" s="22"/>
      <c r="P19" s="162"/>
      <c r="Q19" s="162"/>
      <c r="R19" s="162"/>
      <c r="S19" s="162"/>
      <c r="T19" s="162"/>
      <c r="U19" s="162"/>
      <c r="V19" s="163"/>
      <c r="W19" s="22"/>
      <c r="X19" s="162"/>
      <c r="Y19" s="162"/>
      <c r="Z19" s="162"/>
      <c r="AA19" s="162"/>
      <c r="AB19" s="162"/>
      <c r="AC19" s="163"/>
      <c r="AD19" s="61" t="str">
        <f>IF(S2="■","",IF(AND(I19="",O19="",W19=""),"─",IF(AND(W19="",O19=""),H19,IF(W19="",H19*3,H19*5))))</f>
        <v>─</v>
      </c>
      <c r="AE19" s="18" t="str">
        <f>IF($S$2="■",AH19,AG19)</f>
        <v>対照となる治療群にプラセボを使用する場合、又はスクリーニング期間のウォッシュアウト時にプラセボを使用する等の場合に算定すること。</v>
      </c>
      <c r="AG19" s="4" t="s">
        <v>397</v>
      </c>
      <c r="AH19" s="4" t="s">
        <v>396</v>
      </c>
    </row>
    <row r="20" spans="1:34" ht="30" customHeight="1" x14ac:dyDescent="0.2">
      <c r="A20" s="48" t="s">
        <v>102</v>
      </c>
      <c r="B20" s="137" t="s">
        <v>94</v>
      </c>
      <c r="C20" s="138"/>
      <c r="D20" s="138"/>
      <c r="E20" s="138"/>
      <c r="F20" s="138"/>
      <c r="G20" s="139"/>
      <c r="H20" s="48">
        <v>1</v>
      </c>
      <c r="I20" s="21"/>
      <c r="J20" s="131" t="s">
        <v>95</v>
      </c>
      <c r="K20" s="131"/>
      <c r="L20" s="131"/>
      <c r="M20" s="131"/>
      <c r="N20" s="132"/>
      <c r="O20" s="21"/>
      <c r="P20" s="131" t="s">
        <v>96</v>
      </c>
      <c r="Q20" s="131"/>
      <c r="R20" s="131"/>
      <c r="S20" s="131"/>
      <c r="T20" s="131"/>
      <c r="U20" s="131"/>
      <c r="V20" s="132"/>
      <c r="W20" s="21"/>
      <c r="X20" s="131" t="s">
        <v>97</v>
      </c>
      <c r="Y20" s="131"/>
      <c r="Z20" s="131"/>
      <c r="AA20" s="131"/>
      <c r="AB20" s="131"/>
      <c r="AC20" s="132"/>
      <c r="AD20" s="61" t="str">
        <f>IF(AND(I20="",O20="",W20=""),"─",IF(AND(W20="",O20=""),H20,IF(W20="",H20*3,H20*5)))</f>
        <v>─</v>
      </c>
      <c r="AE20" s="18" t="s">
        <v>220</v>
      </c>
    </row>
    <row r="21" spans="1:34" ht="20.149999999999999" customHeight="1" x14ac:dyDescent="0.2">
      <c r="A21" s="48" t="s">
        <v>103</v>
      </c>
      <c r="B21" s="130" t="s">
        <v>79</v>
      </c>
      <c r="C21" s="130"/>
      <c r="D21" s="130"/>
      <c r="E21" s="130"/>
      <c r="F21" s="130"/>
      <c r="G21" s="130"/>
      <c r="H21" s="48">
        <v>1</v>
      </c>
      <c r="I21" s="21"/>
      <c r="J21" s="131" t="s">
        <v>57</v>
      </c>
      <c r="K21" s="131"/>
      <c r="L21" s="131"/>
      <c r="M21" s="131"/>
      <c r="N21" s="132"/>
      <c r="O21" s="21"/>
      <c r="P21" s="131" t="s">
        <v>58</v>
      </c>
      <c r="Q21" s="131"/>
      <c r="R21" s="131"/>
      <c r="S21" s="131"/>
      <c r="T21" s="131"/>
      <c r="U21" s="131"/>
      <c r="V21" s="132"/>
      <c r="W21" s="21"/>
      <c r="X21" s="131" t="s">
        <v>59</v>
      </c>
      <c r="Y21" s="131"/>
      <c r="Z21" s="131"/>
      <c r="AA21" s="131"/>
      <c r="AB21" s="131"/>
      <c r="AC21" s="132"/>
      <c r="AD21" s="61" t="str">
        <f t="shared" si="0"/>
        <v>─</v>
      </c>
      <c r="AE21" s="35" t="s">
        <v>221</v>
      </c>
    </row>
    <row r="22" spans="1:34" ht="20.149999999999999" customHeight="1" x14ac:dyDescent="0.2">
      <c r="A22" s="128" t="s">
        <v>15</v>
      </c>
      <c r="B22" s="130" t="s">
        <v>80</v>
      </c>
      <c r="C22" s="130"/>
      <c r="D22" s="130"/>
      <c r="E22" s="130"/>
      <c r="F22" s="130"/>
      <c r="G22" s="130"/>
      <c r="H22" s="48">
        <v>3</v>
      </c>
      <c r="I22" s="24" t="str">
        <f>IF(O23="","",IF(O23&lt;=4,"○",""))</f>
        <v/>
      </c>
      <c r="J22" s="131" t="s">
        <v>60</v>
      </c>
      <c r="K22" s="131"/>
      <c r="L22" s="131"/>
      <c r="M22" s="131"/>
      <c r="N22" s="132"/>
      <c r="O22" s="24" t="str">
        <f>IF(O23="","",IF(AND(O23&gt;=5,O23&lt;=24),"○",""))</f>
        <v/>
      </c>
      <c r="P22" s="131" t="s">
        <v>61</v>
      </c>
      <c r="Q22" s="131"/>
      <c r="R22" s="131"/>
      <c r="S22" s="131"/>
      <c r="T22" s="131"/>
      <c r="U22" s="131"/>
      <c r="V22" s="132"/>
      <c r="W22" s="24" t="str">
        <f>IF(O23="","",IF(O23&gt;=25,"○",""))</f>
        <v/>
      </c>
      <c r="X22" s="131" t="s">
        <v>175</v>
      </c>
      <c r="Y22" s="131"/>
      <c r="Z22" s="131"/>
      <c r="AA22" s="131"/>
      <c r="AB22" s="131"/>
      <c r="AC22" s="132"/>
      <c r="AD22" s="61" t="str">
        <f t="shared" si="0"/>
        <v>─</v>
      </c>
      <c r="AE22" s="133" t="str">
        <f>IF($S$2="■",AH22,AG22)</f>
        <v>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v>
      </c>
      <c r="AG22" s="133" t="s">
        <v>222</v>
      </c>
      <c r="AH22" s="127" t="s">
        <v>325</v>
      </c>
    </row>
    <row r="23" spans="1:34" ht="30" customHeight="1" x14ac:dyDescent="0.2">
      <c r="A23" s="129"/>
      <c r="B23" s="130"/>
      <c r="C23" s="130"/>
      <c r="D23" s="130"/>
      <c r="E23" s="130"/>
      <c r="F23" s="130"/>
      <c r="G23" s="130"/>
      <c r="H23" s="211" t="s">
        <v>176</v>
      </c>
      <c r="I23" s="212"/>
      <c r="J23" s="212"/>
      <c r="K23" s="212"/>
      <c r="L23" s="212"/>
      <c r="M23" s="212"/>
      <c r="N23" s="213"/>
      <c r="O23" s="28"/>
      <c r="P23" s="157" t="s">
        <v>156</v>
      </c>
      <c r="Q23" s="157"/>
      <c r="R23" s="157"/>
      <c r="S23" s="157"/>
      <c r="T23" s="157"/>
      <c r="U23" s="157"/>
      <c r="V23" s="158"/>
      <c r="W23" s="159" t="s">
        <v>157</v>
      </c>
      <c r="X23" s="160"/>
      <c r="Y23" s="160"/>
      <c r="Z23" s="160"/>
      <c r="AA23" s="160"/>
      <c r="AB23" s="160"/>
      <c r="AC23" s="161"/>
      <c r="AD23" s="61">
        <f>IF(O23="",0,IF(O23&lt;50,0,4*ROUNDUP((O23-49)/12,0)))</f>
        <v>0</v>
      </c>
      <c r="AE23" s="134"/>
      <c r="AG23" s="134"/>
      <c r="AH23" s="127"/>
    </row>
    <row r="24" spans="1:34" ht="45" customHeight="1" x14ac:dyDescent="0.2">
      <c r="A24" s="48" t="s">
        <v>16</v>
      </c>
      <c r="B24" s="130" t="s">
        <v>81</v>
      </c>
      <c r="C24" s="130"/>
      <c r="D24" s="130"/>
      <c r="E24" s="130"/>
      <c r="F24" s="130"/>
      <c r="G24" s="130"/>
      <c r="H24" s="48">
        <v>1</v>
      </c>
      <c r="I24" s="21"/>
      <c r="J24" s="131" t="s">
        <v>62</v>
      </c>
      <c r="K24" s="131"/>
      <c r="L24" s="131"/>
      <c r="M24" s="131"/>
      <c r="N24" s="132"/>
      <c r="O24" s="21"/>
      <c r="P24" s="131" t="s">
        <v>381</v>
      </c>
      <c r="Q24" s="131"/>
      <c r="R24" s="131"/>
      <c r="S24" s="131"/>
      <c r="T24" s="131"/>
      <c r="U24" s="131"/>
      <c r="V24" s="132"/>
      <c r="W24" s="21"/>
      <c r="X24" s="131" t="s">
        <v>63</v>
      </c>
      <c r="Y24" s="131"/>
      <c r="Z24" s="131"/>
      <c r="AA24" s="131"/>
      <c r="AB24" s="131"/>
      <c r="AC24" s="132"/>
      <c r="AD24" s="61" t="str">
        <f>IF(AND(I24="",O24="",W24=""),"─",IF(AND(W24="",O24=""),H24,IF(W24="",H24*3,H24*5)))</f>
        <v>─</v>
      </c>
      <c r="AE24" s="18" t="s">
        <v>223</v>
      </c>
    </row>
    <row r="25" spans="1:34" ht="30" customHeight="1" x14ac:dyDescent="0.2">
      <c r="A25" s="48" t="s">
        <v>88</v>
      </c>
      <c r="B25" s="130" t="s">
        <v>20</v>
      </c>
      <c r="C25" s="130"/>
      <c r="D25" s="130"/>
      <c r="E25" s="130"/>
      <c r="F25" s="130"/>
      <c r="G25" s="130"/>
      <c r="H25" s="48">
        <v>1</v>
      </c>
      <c r="I25" s="21"/>
      <c r="J25" s="131" t="s">
        <v>64</v>
      </c>
      <c r="K25" s="131"/>
      <c r="L25" s="131"/>
      <c r="M25" s="131"/>
      <c r="N25" s="132"/>
      <c r="O25" s="21"/>
      <c r="P25" s="131" t="s">
        <v>65</v>
      </c>
      <c r="Q25" s="131"/>
      <c r="R25" s="131"/>
      <c r="S25" s="131"/>
      <c r="T25" s="131"/>
      <c r="U25" s="131"/>
      <c r="V25" s="132"/>
      <c r="W25" s="21"/>
      <c r="X25" s="131" t="s">
        <v>66</v>
      </c>
      <c r="Y25" s="131"/>
      <c r="Z25" s="131"/>
      <c r="AA25" s="131"/>
      <c r="AB25" s="131"/>
      <c r="AC25" s="132"/>
      <c r="AD25" s="61" t="str">
        <f t="shared" si="0"/>
        <v>─</v>
      </c>
      <c r="AE25" s="18" t="s">
        <v>224</v>
      </c>
    </row>
    <row r="26" spans="1:34" ht="20.149999999999999" customHeight="1" x14ac:dyDescent="0.2">
      <c r="A26" s="128" t="s">
        <v>17</v>
      </c>
      <c r="B26" s="150" t="s">
        <v>105</v>
      </c>
      <c r="C26" s="151"/>
      <c r="D26" s="151"/>
      <c r="E26" s="151"/>
      <c r="F26" s="151"/>
      <c r="G26" s="152"/>
      <c r="H26" s="48">
        <v>2</v>
      </c>
      <c r="I26" s="24" t="str">
        <f>IF(O27="","",IF(O27&lt;=4,"○",""))</f>
        <v/>
      </c>
      <c r="J26" s="131" t="s">
        <v>67</v>
      </c>
      <c r="K26" s="131"/>
      <c r="L26" s="131"/>
      <c r="M26" s="131"/>
      <c r="N26" s="132"/>
      <c r="O26" s="24" t="str">
        <f>IF(O27="","",IF(AND(O27&gt;=5,O27&lt;=9),"○",""))</f>
        <v/>
      </c>
      <c r="P26" s="131" t="s">
        <v>68</v>
      </c>
      <c r="Q26" s="131"/>
      <c r="R26" s="131"/>
      <c r="S26" s="131"/>
      <c r="T26" s="131"/>
      <c r="U26" s="131"/>
      <c r="V26" s="132"/>
      <c r="W26" s="24" t="str">
        <f>IF(O27="","",IF(O27&gt;=10,"○",""))</f>
        <v/>
      </c>
      <c r="X26" s="131" t="s">
        <v>106</v>
      </c>
      <c r="Y26" s="131"/>
      <c r="Z26" s="131"/>
      <c r="AA26" s="131"/>
      <c r="AB26" s="131"/>
      <c r="AC26" s="132"/>
      <c r="AD26" s="61" t="str">
        <f t="shared" si="0"/>
        <v>─</v>
      </c>
      <c r="AE26" s="206" t="s">
        <v>225</v>
      </c>
    </row>
    <row r="27" spans="1:34" ht="30" customHeight="1" x14ac:dyDescent="0.2">
      <c r="A27" s="129"/>
      <c r="B27" s="153"/>
      <c r="C27" s="154"/>
      <c r="D27" s="154"/>
      <c r="E27" s="154"/>
      <c r="F27" s="154"/>
      <c r="G27" s="155"/>
      <c r="H27" s="137" t="s">
        <v>159</v>
      </c>
      <c r="I27" s="138"/>
      <c r="J27" s="138"/>
      <c r="K27" s="138"/>
      <c r="L27" s="138"/>
      <c r="M27" s="138"/>
      <c r="N27" s="139"/>
      <c r="O27" s="21"/>
      <c r="P27" s="157" t="s">
        <v>158</v>
      </c>
      <c r="Q27" s="157"/>
      <c r="R27" s="157"/>
      <c r="S27" s="157"/>
      <c r="T27" s="157"/>
      <c r="U27" s="157"/>
      <c r="V27" s="158"/>
      <c r="W27" s="159" t="s">
        <v>157</v>
      </c>
      <c r="X27" s="160"/>
      <c r="Y27" s="160"/>
      <c r="Z27" s="160"/>
      <c r="AA27" s="160"/>
      <c r="AB27" s="160"/>
      <c r="AC27" s="161"/>
      <c r="AD27" s="61">
        <f>IF(O27="",0,IF(O27&lt;12,0,3*ROUNDUP((O27-12)/3,0)))</f>
        <v>0</v>
      </c>
      <c r="AE27" s="207"/>
    </row>
    <row r="28" spans="1:34" ht="30" customHeight="1" x14ac:dyDescent="0.2">
      <c r="A28" s="48" t="s">
        <v>135</v>
      </c>
      <c r="B28" s="130" t="s">
        <v>145</v>
      </c>
      <c r="C28" s="130"/>
      <c r="D28" s="130"/>
      <c r="E28" s="130"/>
      <c r="F28" s="130"/>
      <c r="G28" s="130"/>
      <c r="H28" s="48">
        <v>1</v>
      </c>
      <c r="I28" s="21"/>
      <c r="J28" s="131" t="s">
        <v>142</v>
      </c>
      <c r="K28" s="131"/>
      <c r="L28" s="131"/>
      <c r="M28" s="131"/>
      <c r="N28" s="132"/>
      <c r="O28" s="21"/>
      <c r="P28" s="131" t="s">
        <v>143</v>
      </c>
      <c r="Q28" s="131"/>
      <c r="R28" s="131"/>
      <c r="S28" s="131"/>
      <c r="T28" s="131"/>
      <c r="U28" s="131"/>
      <c r="V28" s="132"/>
      <c r="W28" s="21"/>
      <c r="X28" s="131" t="s">
        <v>144</v>
      </c>
      <c r="Y28" s="131"/>
      <c r="Z28" s="131"/>
      <c r="AA28" s="131"/>
      <c r="AB28" s="131"/>
      <c r="AC28" s="132"/>
      <c r="AD28" s="61" t="str">
        <f>IF(L39&lt;&gt;"",H28*5+N39,IF(AND(I28="",O28="",W28=""),"─",IF(AND(W28="",O28=""),H28,IF(W28="",H28*3,H28*5))))</f>
        <v>─</v>
      </c>
      <c r="AE28" s="18" t="s">
        <v>226</v>
      </c>
    </row>
    <row r="29" spans="1:34" ht="30" customHeight="1" x14ac:dyDescent="0.2">
      <c r="A29" s="48" t="s">
        <v>104</v>
      </c>
      <c r="B29" s="137" t="s">
        <v>98</v>
      </c>
      <c r="C29" s="138"/>
      <c r="D29" s="138"/>
      <c r="E29" s="138"/>
      <c r="F29" s="138"/>
      <c r="G29" s="139"/>
      <c r="H29" s="48">
        <v>1</v>
      </c>
      <c r="I29" s="21"/>
      <c r="J29" s="131" t="s">
        <v>67</v>
      </c>
      <c r="K29" s="131"/>
      <c r="L29" s="131"/>
      <c r="M29" s="131"/>
      <c r="N29" s="132"/>
      <c r="O29" s="21"/>
      <c r="P29" s="131" t="s">
        <v>68</v>
      </c>
      <c r="Q29" s="131"/>
      <c r="R29" s="131"/>
      <c r="S29" s="131"/>
      <c r="T29" s="131"/>
      <c r="U29" s="131"/>
      <c r="V29" s="132"/>
      <c r="W29" s="21"/>
      <c r="X29" s="131" t="s">
        <v>99</v>
      </c>
      <c r="Y29" s="131"/>
      <c r="Z29" s="131"/>
      <c r="AA29" s="131"/>
      <c r="AB29" s="131"/>
      <c r="AC29" s="132"/>
      <c r="AD29" s="61" t="str">
        <f t="shared" si="0"/>
        <v>─</v>
      </c>
      <c r="AE29" s="18" t="s">
        <v>216</v>
      </c>
    </row>
    <row r="30" spans="1:34" ht="40" customHeight="1" x14ac:dyDescent="0.2">
      <c r="A30" s="48" t="s">
        <v>136</v>
      </c>
      <c r="B30" s="156" t="s">
        <v>100</v>
      </c>
      <c r="C30" s="156"/>
      <c r="D30" s="156"/>
      <c r="E30" s="156"/>
      <c r="F30" s="156"/>
      <c r="G30" s="156"/>
      <c r="H30" s="48">
        <v>2</v>
      </c>
      <c r="I30" s="21"/>
      <c r="J30" s="131" t="s">
        <v>69</v>
      </c>
      <c r="K30" s="131"/>
      <c r="L30" s="131"/>
      <c r="M30" s="131"/>
      <c r="N30" s="132"/>
      <c r="O30" s="21"/>
      <c r="P30" s="131" t="s">
        <v>70</v>
      </c>
      <c r="Q30" s="131"/>
      <c r="R30" s="131"/>
      <c r="S30" s="131"/>
      <c r="T30" s="131"/>
      <c r="U30" s="131"/>
      <c r="V30" s="132"/>
      <c r="W30" s="21"/>
      <c r="X30" s="131" t="s">
        <v>71</v>
      </c>
      <c r="Y30" s="131"/>
      <c r="Z30" s="131"/>
      <c r="AA30" s="131"/>
      <c r="AB30" s="131"/>
      <c r="AC30" s="132"/>
      <c r="AD30" s="61" t="str">
        <f>IF(AND(I30="",O30="",W30=""),"─",IF(AND(W30="",O30=""),H30,IF(W30="",H30*3,H30*5)))</f>
        <v>─</v>
      </c>
      <c r="AE30" s="19" t="s">
        <v>174</v>
      </c>
    </row>
    <row r="31" spans="1:34" ht="30" customHeight="1" x14ac:dyDescent="0.2">
      <c r="A31" s="48" t="s">
        <v>137</v>
      </c>
      <c r="B31" s="130" t="s">
        <v>200</v>
      </c>
      <c r="C31" s="130"/>
      <c r="D31" s="130"/>
      <c r="E31" s="130"/>
      <c r="F31" s="130"/>
      <c r="G31" s="130"/>
      <c r="H31" s="48">
        <v>3</v>
      </c>
      <c r="I31" s="209" t="s">
        <v>201</v>
      </c>
      <c r="J31" s="210"/>
      <c r="K31" s="210"/>
      <c r="L31" s="210"/>
      <c r="M31" s="210"/>
      <c r="N31" s="210"/>
      <c r="O31" s="210"/>
      <c r="P31" s="210"/>
      <c r="Q31" s="210"/>
      <c r="R31" s="210"/>
      <c r="S31" s="210"/>
      <c r="T31" s="144"/>
      <c r="U31" s="144"/>
      <c r="V31" s="145" t="s">
        <v>202</v>
      </c>
      <c r="W31" s="145"/>
      <c r="X31" s="145"/>
      <c r="Y31" s="145"/>
      <c r="Z31" s="145"/>
      <c r="AA31" s="145"/>
      <c r="AB31" s="145"/>
      <c r="AC31" s="146"/>
      <c r="AD31" s="61" t="str">
        <f>IF(T31="","─",T31*H31)</f>
        <v>─</v>
      </c>
      <c r="AE31" s="18" t="s">
        <v>161</v>
      </c>
    </row>
    <row r="32" spans="1:34" ht="30" customHeight="1" x14ac:dyDescent="0.2">
      <c r="A32" s="48" t="s">
        <v>138</v>
      </c>
      <c r="B32" s="130" t="s">
        <v>21</v>
      </c>
      <c r="C32" s="130"/>
      <c r="D32" s="130"/>
      <c r="E32" s="130"/>
      <c r="F32" s="130"/>
      <c r="G32" s="130"/>
      <c r="H32" s="48">
        <v>2</v>
      </c>
      <c r="I32" s="208" t="s">
        <v>214</v>
      </c>
      <c r="J32" s="145"/>
      <c r="K32" s="145"/>
      <c r="L32" s="145"/>
      <c r="M32" s="145"/>
      <c r="N32" s="145"/>
      <c r="O32" s="145"/>
      <c r="P32" s="145"/>
      <c r="Q32" s="145"/>
      <c r="R32" s="145"/>
      <c r="S32" s="34" t="s">
        <v>211</v>
      </c>
      <c r="T32" s="144"/>
      <c r="U32" s="144"/>
      <c r="V32" s="145" t="s">
        <v>24</v>
      </c>
      <c r="W32" s="145"/>
      <c r="X32" s="145"/>
      <c r="Y32" s="145"/>
      <c r="Z32" s="145"/>
      <c r="AA32" s="145"/>
      <c r="AB32" s="145"/>
      <c r="AC32" s="146"/>
      <c r="AD32" s="61" t="str">
        <f>IF(T32="","─",T32*H32)</f>
        <v>─</v>
      </c>
      <c r="AE32" s="18" t="s">
        <v>162</v>
      </c>
    </row>
    <row r="33" spans="1:34" ht="30" customHeight="1" x14ac:dyDescent="0.2">
      <c r="A33" s="48" t="s">
        <v>139</v>
      </c>
      <c r="B33" s="130" t="s">
        <v>18</v>
      </c>
      <c r="C33" s="130"/>
      <c r="D33" s="130"/>
      <c r="E33" s="130"/>
      <c r="F33" s="130"/>
      <c r="G33" s="130"/>
      <c r="H33" s="48">
        <v>5</v>
      </c>
      <c r="I33" s="208" t="s">
        <v>215</v>
      </c>
      <c r="J33" s="145"/>
      <c r="K33" s="145"/>
      <c r="L33" s="145"/>
      <c r="M33" s="145"/>
      <c r="N33" s="145"/>
      <c r="O33" s="145"/>
      <c r="P33" s="145"/>
      <c r="Q33" s="145"/>
      <c r="R33" s="145"/>
      <c r="S33" s="34" t="s">
        <v>211</v>
      </c>
      <c r="T33" s="144"/>
      <c r="U33" s="144"/>
      <c r="V33" s="145" t="s">
        <v>24</v>
      </c>
      <c r="W33" s="145"/>
      <c r="X33" s="145"/>
      <c r="Y33" s="145"/>
      <c r="Z33" s="145"/>
      <c r="AA33" s="145"/>
      <c r="AB33" s="145"/>
      <c r="AC33" s="146"/>
      <c r="AD33" s="61" t="str">
        <f>IF(T33="","─",T33*H33)</f>
        <v>─</v>
      </c>
      <c r="AE33" s="18" t="s">
        <v>171</v>
      </c>
    </row>
    <row r="34" spans="1:34" ht="30" customHeight="1" x14ac:dyDescent="0.2">
      <c r="A34" s="48" t="s">
        <v>140</v>
      </c>
      <c r="B34" s="137" t="s">
        <v>199</v>
      </c>
      <c r="C34" s="138"/>
      <c r="D34" s="138"/>
      <c r="E34" s="138"/>
      <c r="F34" s="138"/>
      <c r="G34" s="139"/>
      <c r="H34" s="48">
        <v>2</v>
      </c>
      <c r="I34" s="21"/>
      <c r="J34" s="140" t="s">
        <v>146</v>
      </c>
      <c r="K34" s="140"/>
      <c r="L34" s="140"/>
      <c r="M34" s="140"/>
      <c r="N34" s="141"/>
      <c r="O34" s="25"/>
      <c r="P34" s="135"/>
      <c r="Q34" s="135"/>
      <c r="R34" s="135"/>
      <c r="S34" s="135"/>
      <c r="T34" s="135"/>
      <c r="U34" s="135"/>
      <c r="V34" s="136"/>
      <c r="W34" s="26"/>
      <c r="X34" s="135"/>
      <c r="Y34" s="135"/>
      <c r="Z34" s="135"/>
      <c r="AA34" s="135"/>
      <c r="AB34" s="135"/>
      <c r="AC34" s="136"/>
      <c r="AD34" s="61" t="str">
        <f>IF(AND(I34="",O34="",W34=""),"─",IF(AND(W34="",O34=""),H34,IF(W34="",H34*3,H34*5)))</f>
        <v>─</v>
      </c>
      <c r="AE34" s="18" t="s">
        <v>169</v>
      </c>
    </row>
    <row r="35" spans="1:34" ht="30" customHeight="1" x14ac:dyDescent="0.2">
      <c r="A35" s="48" t="s">
        <v>165</v>
      </c>
      <c r="B35" s="137" t="s">
        <v>163</v>
      </c>
      <c r="C35" s="138"/>
      <c r="D35" s="138"/>
      <c r="E35" s="138"/>
      <c r="F35" s="138"/>
      <c r="G35" s="139"/>
      <c r="H35" s="48">
        <v>1</v>
      </c>
      <c r="I35" s="21"/>
      <c r="J35" s="140" t="s">
        <v>164</v>
      </c>
      <c r="K35" s="140"/>
      <c r="L35" s="140"/>
      <c r="M35" s="140"/>
      <c r="N35" s="141"/>
      <c r="O35" s="25"/>
      <c r="P35" s="135"/>
      <c r="Q35" s="135"/>
      <c r="R35" s="135"/>
      <c r="S35" s="135"/>
      <c r="T35" s="135"/>
      <c r="U35" s="135"/>
      <c r="V35" s="136"/>
      <c r="W35" s="26"/>
      <c r="X35" s="135"/>
      <c r="Y35" s="135"/>
      <c r="Z35" s="135"/>
      <c r="AA35" s="135"/>
      <c r="AB35" s="135"/>
      <c r="AC35" s="136"/>
      <c r="AD35" s="61" t="str">
        <f>IF(AND(I35="",O35="",W35=""),"─",IF(AND(W35="",O35=""),H35,IF(W35="",H35*3,H35*5)))</f>
        <v>─</v>
      </c>
      <c r="AE35" s="18" t="s">
        <v>227</v>
      </c>
    </row>
    <row r="36" spans="1:34" ht="30" customHeight="1" x14ac:dyDescent="0.2">
      <c r="A36" s="48" t="s">
        <v>172</v>
      </c>
      <c r="B36" s="137" t="s">
        <v>192</v>
      </c>
      <c r="C36" s="138"/>
      <c r="D36" s="138"/>
      <c r="E36" s="138"/>
      <c r="F36" s="138"/>
      <c r="G36" s="139"/>
      <c r="H36" s="48">
        <v>1</v>
      </c>
      <c r="I36" s="25"/>
      <c r="J36" s="135"/>
      <c r="K36" s="135"/>
      <c r="L36" s="135"/>
      <c r="M36" s="135"/>
      <c r="N36" s="136"/>
      <c r="O36" s="21"/>
      <c r="P36" s="140" t="s">
        <v>146</v>
      </c>
      <c r="Q36" s="140"/>
      <c r="R36" s="140"/>
      <c r="S36" s="140"/>
      <c r="T36" s="140"/>
      <c r="U36" s="140"/>
      <c r="V36" s="141"/>
      <c r="W36" s="25"/>
      <c r="X36" s="142"/>
      <c r="Y36" s="142"/>
      <c r="Z36" s="142"/>
      <c r="AA36" s="142"/>
      <c r="AB36" s="142"/>
      <c r="AC36" s="143"/>
      <c r="AD36" s="61" t="str">
        <f>IF(AND(I36="",O36="",W36=""),"─",IF(AND(W36="",O36=""),H36,IF(W36="",H36*3,H36*5)))</f>
        <v>─</v>
      </c>
      <c r="AE36" s="18" t="str">
        <f>IF($S$2="■",AH36,AG36)</f>
        <v>治験責任医師又は治験分担医師が、試験参加に際してGCP又はEDC、IXRS、評価方法等のトレーニングなどを要する場合に算定すること。</v>
      </c>
      <c r="AG36" s="122" t="s">
        <v>228</v>
      </c>
      <c r="AH36" s="4" t="s">
        <v>326</v>
      </c>
    </row>
    <row r="37" spans="1:34" ht="30" customHeight="1" x14ac:dyDescent="0.2">
      <c r="A37" s="130" t="s">
        <v>72</v>
      </c>
      <c r="B37" s="130"/>
      <c r="C37" s="130"/>
      <c r="D37" s="130"/>
      <c r="E37" s="130"/>
      <c r="F37" s="130"/>
      <c r="G37" s="130"/>
      <c r="H37" s="147" t="s">
        <v>382</v>
      </c>
      <c r="I37" s="148"/>
      <c r="J37" s="148"/>
      <c r="K37" s="148"/>
      <c r="L37" s="148"/>
      <c r="M37" s="148"/>
      <c r="N37" s="148"/>
      <c r="O37" s="148"/>
      <c r="P37" s="148"/>
      <c r="Q37" s="148"/>
      <c r="R37" s="148"/>
      <c r="S37" s="148"/>
      <c r="T37" s="148"/>
      <c r="U37" s="148"/>
      <c r="V37" s="148"/>
      <c r="W37" s="148"/>
      <c r="X37" s="148"/>
      <c r="Y37" s="148"/>
      <c r="Z37" s="148"/>
      <c r="AA37" s="148"/>
      <c r="AB37" s="148"/>
      <c r="AC37" s="149"/>
      <c r="AD37" s="61">
        <f>SUM(AD13:AD36)</f>
        <v>13</v>
      </c>
      <c r="AE37" s="59"/>
    </row>
    <row r="38" spans="1:34" ht="20.149999999999999" hidden="1" customHeight="1" x14ac:dyDescent="0.2">
      <c r="A38" s="10"/>
      <c r="K38" s="11"/>
      <c r="L38" s="12"/>
      <c r="M38" s="4"/>
      <c r="N38" s="13"/>
      <c r="O38" s="4"/>
      <c r="AG38" s="123"/>
    </row>
    <row r="39" spans="1:34" ht="20.149999999999999" hidden="1" customHeight="1" x14ac:dyDescent="0.2">
      <c r="A39" s="4"/>
      <c r="C39" s="6" t="s">
        <v>181</v>
      </c>
    </row>
    <row r="41" spans="1:34" ht="20.149999999999999" customHeight="1" x14ac:dyDescent="0.2">
      <c r="B41" s="4"/>
    </row>
  </sheetData>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34">
    <mergeCell ref="AE22:AE23"/>
    <mergeCell ref="AE26:AE27"/>
    <mergeCell ref="V33:AC33"/>
    <mergeCell ref="I33:R33"/>
    <mergeCell ref="P28:V28"/>
    <mergeCell ref="X28:AC28"/>
    <mergeCell ref="J29:N29"/>
    <mergeCell ref="P29:V29"/>
    <mergeCell ref="B24:G24"/>
    <mergeCell ref="J24:N24"/>
    <mergeCell ref="P24:V24"/>
    <mergeCell ref="X24:AC24"/>
    <mergeCell ref="B25:G25"/>
    <mergeCell ref="J25:N25"/>
    <mergeCell ref="P25:V25"/>
    <mergeCell ref="X25:AC25"/>
    <mergeCell ref="I31:S31"/>
    <mergeCell ref="H23:N23"/>
    <mergeCell ref="B31:G31"/>
    <mergeCell ref="B32:G32"/>
    <mergeCell ref="B33:G33"/>
    <mergeCell ref="B29:G29"/>
    <mergeCell ref="I32:R32"/>
    <mergeCell ref="B14:G14"/>
    <mergeCell ref="J14:N14"/>
    <mergeCell ref="P14:V14"/>
    <mergeCell ref="X14:AC14"/>
    <mergeCell ref="A10:G12"/>
    <mergeCell ref="H10:H12"/>
    <mergeCell ref="I10:AD10"/>
    <mergeCell ref="I11:N11"/>
    <mergeCell ref="A6:G6"/>
    <mergeCell ref="H6:N6"/>
    <mergeCell ref="O6:V6"/>
    <mergeCell ref="W6:AD6"/>
    <mergeCell ref="A7:G7"/>
    <mergeCell ref="H7:AD7"/>
    <mergeCell ref="O11:V11"/>
    <mergeCell ref="W11:AC11"/>
    <mergeCell ref="AD11:AD12"/>
    <mergeCell ref="J12:L12"/>
    <mergeCell ref="P12:S12"/>
    <mergeCell ref="X12:Z12"/>
    <mergeCell ref="B13:G13"/>
    <mergeCell ref="A5:AD5"/>
    <mergeCell ref="A4:M4"/>
    <mergeCell ref="R4:T4"/>
    <mergeCell ref="V4:Y4"/>
    <mergeCell ref="Z4:AA4"/>
    <mergeCell ref="AB4:AD4"/>
    <mergeCell ref="J13:N13"/>
    <mergeCell ref="P13:V13"/>
    <mergeCell ref="X13:AC13"/>
    <mergeCell ref="A8:AD8"/>
    <mergeCell ref="L1:N1"/>
    <mergeCell ref="O1:AD1"/>
    <mergeCell ref="L2:N3"/>
    <mergeCell ref="P2:R2"/>
    <mergeCell ref="T2:W2"/>
    <mergeCell ref="Y2:AD2"/>
    <mergeCell ref="P3:R3"/>
    <mergeCell ref="T3:W3"/>
    <mergeCell ref="Y3:AD3"/>
    <mergeCell ref="B18:G18"/>
    <mergeCell ref="J18:N18"/>
    <mergeCell ref="P18:V18"/>
    <mergeCell ref="X18:AC18"/>
    <mergeCell ref="B15:G15"/>
    <mergeCell ref="J15:N15"/>
    <mergeCell ref="P15:V15"/>
    <mergeCell ref="X15:AC15"/>
    <mergeCell ref="B16:G16"/>
    <mergeCell ref="J16:N16"/>
    <mergeCell ref="P16:V16"/>
    <mergeCell ref="X16:AC16"/>
    <mergeCell ref="B17:G17"/>
    <mergeCell ref="J17:N17"/>
    <mergeCell ref="P17:V17"/>
    <mergeCell ref="X17:AC17"/>
    <mergeCell ref="B19:G19"/>
    <mergeCell ref="J19:N19"/>
    <mergeCell ref="P19:V19"/>
    <mergeCell ref="X19:AC19"/>
    <mergeCell ref="B20:G20"/>
    <mergeCell ref="J20:N20"/>
    <mergeCell ref="P20:V20"/>
    <mergeCell ref="X20:AC20"/>
    <mergeCell ref="P23:V23"/>
    <mergeCell ref="W23:AC23"/>
    <mergeCell ref="B21:G21"/>
    <mergeCell ref="J21:N21"/>
    <mergeCell ref="P21:V21"/>
    <mergeCell ref="X21:AC21"/>
    <mergeCell ref="P22:V22"/>
    <mergeCell ref="X22:AC22"/>
    <mergeCell ref="A26:A27"/>
    <mergeCell ref="B26:G27"/>
    <mergeCell ref="J26:N26"/>
    <mergeCell ref="P26:V26"/>
    <mergeCell ref="X26:AC26"/>
    <mergeCell ref="H27:N27"/>
    <mergeCell ref="X29:AC29"/>
    <mergeCell ref="B30:G30"/>
    <mergeCell ref="J30:N30"/>
    <mergeCell ref="P30:V30"/>
    <mergeCell ref="X30:AC30"/>
    <mergeCell ref="P27:V27"/>
    <mergeCell ref="W27:AC27"/>
    <mergeCell ref="B28:G28"/>
    <mergeCell ref="J28:N28"/>
    <mergeCell ref="AH22:AH23"/>
    <mergeCell ref="A22:A23"/>
    <mergeCell ref="B22:G23"/>
    <mergeCell ref="J22:N22"/>
    <mergeCell ref="AG22:AG23"/>
    <mergeCell ref="A37:G37"/>
    <mergeCell ref="X34:AC34"/>
    <mergeCell ref="B36:G36"/>
    <mergeCell ref="J36:N36"/>
    <mergeCell ref="P36:V36"/>
    <mergeCell ref="X36:AC36"/>
    <mergeCell ref="B35:G35"/>
    <mergeCell ref="J35:N35"/>
    <mergeCell ref="P35:V35"/>
    <mergeCell ref="X35:AC35"/>
    <mergeCell ref="B34:G34"/>
    <mergeCell ref="J34:N34"/>
    <mergeCell ref="P34:V34"/>
    <mergeCell ref="T31:U31"/>
    <mergeCell ref="T32:U32"/>
    <mergeCell ref="T33:U33"/>
    <mergeCell ref="V32:AC32"/>
    <mergeCell ref="V31:AC31"/>
    <mergeCell ref="H37:AC37"/>
  </mergeCells>
  <phoneticPr fontId="2"/>
  <dataValidations count="1">
    <dataValidation type="list" allowBlank="1" showInputMessage="1" showErrorMessage="1" sqref="I13:I16 O24:O25 O36 W13 W15:W18 W20:W21 W24:W25 W28:W30 O28:O30 O20:O21 O13:O17 I19:I21 I34:I35 I28:I30 I24:I25">
      <formula1>$C$38:$C$39</formula1>
    </dataValidation>
  </dataValidations>
  <printOptions horizontalCentered="1"/>
  <pageMargins left="0.23622047244094491" right="0.23622047244094491" top="0.55118110236220474" bottom="0.55118110236220474" header="0.31496062992125984" footer="0.31496062992125984"/>
  <pageSetup paperSize="9" scale="88" orientation="portrait" cellComments="asDisplayed" horizontalDpi="1200" verticalDpi="1200" r:id="rId2"/>
  <headerFooter alignWithMargins="0"/>
  <ignoredErrors>
    <ignoredError sqref="AD23"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34"/>
  <sheetViews>
    <sheetView topLeftCell="A14" zoomScale="80" zoomScaleNormal="80" zoomScaleSheetLayoutView="70" workbookViewId="0">
      <selection activeCell="AE24" sqref="AE24"/>
    </sheetView>
  </sheetViews>
  <sheetFormatPr defaultColWidth="3.6328125" defaultRowHeight="20.149999999999999" customHeight="1" x14ac:dyDescent="0.2"/>
  <cols>
    <col min="1" max="1" width="2.90625" style="15" bestFit="1" customWidth="1"/>
    <col min="2" max="7" width="3.6328125" style="15"/>
    <col min="8" max="8" width="7.08984375" style="15" bestFit="1" customWidth="1"/>
    <col min="9" max="9" width="3.90625" style="15" customWidth="1"/>
    <col min="10" max="11" width="3.6328125" style="15"/>
    <col min="12" max="12" width="4.08984375" style="15" bestFit="1" customWidth="1"/>
    <col min="13" max="13" width="3.90625" style="15" bestFit="1" customWidth="1"/>
    <col min="14" max="14" width="3.6328125" style="15"/>
    <col min="15" max="15" width="4.6328125" style="15" bestFit="1" customWidth="1"/>
    <col min="16" max="16" width="3.6328125" style="15"/>
    <col min="17" max="18" width="2.08984375" style="15" customWidth="1"/>
    <col min="19" max="19" width="3.6328125" style="15"/>
    <col min="20" max="20" width="4.08984375" style="15" bestFit="1" customWidth="1"/>
    <col min="21" max="22" width="2.08984375" style="15" customWidth="1"/>
    <col min="23" max="25" width="3.6328125" style="15"/>
    <col min="26" max="27" width="2.08984375" style="15" customWidth="1"/>
    <col min="28" max="28" width="3.90625" style="15" bestFit="1" customWidth="1"/>
    <col min="29" max="29" width="3.6328125" style="15"/>
    <col min="30" max="30" width="4.6328125" style="15" customWidth="1"/>
    <col min="31" max="31" width="131.08984375" style="15" customWidth="1"/>
    <col min="32" max="32" width="4.6328125" style="15" customWidth="1"/>
    <col min="33" max="34" width="15.6328125" style="15" customWidth="1"/>
    <col min="35" max="35" width="3.6328125" style="15" customWidth="1"/>
    <col min="36" max="229" width="3.6328125" style="15"/>
    <col min="230" max="230" width="2.90625" style="15" bestFit="1" customWidth="1"/>
    <col min="231" max="485" width="3.6328125" style="15"/>
    <col min="486" max="486" width="2.90625" style="15" bestFit="1" customWidth="1"/>
    <col min="487" max="741" width="3.6328125" style="15"/>
    <col min="742" max="742" width="2.90625" style="15" bestFit="1" customWidth="1"/>
    <col min="743" max="997" width="3.6328125" style="15"/>
    <col min="998" max="998" width="2.90625" style="15" bestFit="1" customWidth="1"/>
    <col min="999" max="1253" width="3.6328125" style="15"/>
    <col min="1254" max="1254" width="2.90625" style="15" bestFit="1" customWidth="1"/>
    <col min="1255" max="1509" width="3.6328125" style="15"/>
    <col min="1510" max="1510" width="2.90625" style="15" bestFit="1" customWidth="1"/>
    <col min="1511" max="1765" width="3.6328125" style="15"/>
    <col min="1766" max="1766" width="2.90625" style="15" bestFit="1" customWidth="1"/>
    <col min="1767" max="2021" width="3.6328125" style="15"/>
    <col min="2022" max="2022" width="2.90625" style="15" bestFit="1" customWidth="1"/>
    <col min="2023" max="2277" width="3.6328125" style="15"/>
    <col min="2278" max="2278" width="2.90625" style="15" bestFit="1" customWidth="1"/>
    <col min="2279" max="2533" width="3.6328125" style="15"/>
    <col min="2534" max="2534" width="2.90625" style="15" bestFit="1" customWidth="1"/>
    <col min="2535" max="2789" width="3.6328125" style="15"/>
    <col min="2790" max="2790" width="2.90625" style="15" bestFit="1" customWidth="1"/>
    <col min="2791" max="3045" width="3.6328125" style="15"/>
    <col min="3046" max="3046" width="2.90625" style="15" bestFit="1" customWidth="1"/>
    <col min="3047" max="3301" width="3.6328125" style="15"/>
    <col min="3302" max="3302" width="2.90625" style="15" bestFit="1" customWidth="1"/>
    <col min="3303" max="3557" width="3.6328125" style="15"/>
    <col min="3558" max="3558" width="2.90625" style="15" bestFit="1" customWidth="1"/>
    <col min="3559" max="3813" width="3.6328125" style="15"/>
    <col min="3814" max="3814" width="2.90625" style="15" bestFit="1" customWidth="1"/>
    <col min="3815" max="4069" width="3.6328125" style="15"/>
    <col min="4070" max="4070" width="2.90625" style="15" bestFit="1" customWidth="1"/>
    <col min="4071" max="4325" width="3.6328125" style="15"/>
    <col min="4326" max="4326" width="2.90625" style="15" bestFit="1" customWidth="1"/>
    <col min="4327" max="4581" width="3.6328125" style="15"/>
    <col min="4582" max="4582" width="2.90625" style="15" bestFit="1" customWidth="1"/>
    <col min="4583" max="4837" width="3.6328125" style="15"/>
    <col min="4838" max="4838" width="2.90625" style="15" bestFit="1" customWidth="1"/>
    <col min="4839" max="5093" width="3.6328125" style="15"/>
    <col min="5094" max="5094" width="2.90625" style="15" bestFit="1" customWidth="1"/>
    <col min="5095" max="5349" width="3.6328125" style="15"/>
    <col min="5350" max="5350" width="2.90625" style="15" bestFit="1" customWidth="1"/>
    <col min="5351" max="5605" width="3.6328125" style="15"/>
    <col min="5606" max="5606" width="2.90625" style="15" bestFit="1" customWidth="1"/>
    <col min="5607" max="5861" width="3.6328125" style="15"/>
    <col min="5862" max="5862" width="2.90625" style="15" bestFit="1" customWidth="1"/>
    <col min="5863" max="6117" width="3.6328125" style="15"/>
    <col min="6118" max="6118" width="2.90625" style="15" bestFit="1" customWidth="1"/>
    <col min="6119" max="6373" width="3.6328125" style="15"/>
    <col min="6374" max="6374" width="2.90625" style="15" bestFit="1" customWidth="1"/>
    <col min="6375" max="6629" width="3.6328125" style="15"/>
    <col min="6630" max="6630" width="2.90625" style="15" bestFit="1" customWidth="1"/>
    <col min="6631" max="6885" width="3.6328125" style="15"/>
    <col min="6886" max="6886" width="2.90625" style="15" bestFit="1" customWidth="1"/>
    <col min="6887" max="7141" width="3.6328125" style="15"/>
    <col min="7142" max="7142" width="2.90625" style="15" bestFit="1" customWidth="1"/>
    <col min="7143" max="7397" width="3.6328125" style="15"/>
    <col min="7398" max="7398" width="2.90625" style="15" bestFit="1" customWidth="1"/>
    <col min="7399" max="7653" width="3.6328125" style="15"/>
    <col min="7654" max="7654" width="2.90625" style="15" bestFit="1" customWidth="1"/>
    <col min="7655" max="7909" width="3.6328125" style="15"/>
    <col min="7910" max="7910" width="2.90625" style="15" bestFit="1" customWidth="1"/>
    <col min="7911" max="8165" width="3.6328125" style="15"/>
    <col min="8166" max="8166" width="2.90625" style="15" bestFit="1" customWidth="1"/>
    <col min="8167" max="8421" width="3.6328125" style="15"/>
    <col min="8422" max="8422" width="2.90625" style="15" bestFit="1" customWidth="1"/>
    <col min="8423" max="8677" width="3.6328125" style="15"/>
    <col min="8678" max="8678" width="2.90625" style="15" bestFit="1" customWidth="1"/>
    <col min="8679" max="8933" width="3.6328125" style="15"/>
    <col min="8934" max="8934" width="2.90625" style="15" bestFit="1" customWidth="1"/>
    <col min="8935" max="9189" width="3.6328125" style="15"/>
    <col min="9190" max="9190" width="2.90625" style="15" bestFit="1" customWidth="1"/>
    <col min="9191" max="9445" width="3.6328125" style="15"/>
    <col min="9446" max="9446" width="2.90625" style="15" bestFit="1" customWidth="1"/>
    <col min="9447" max="9701" width="3.6328125" style="15"/>
    <col min="9702" max="9702" width="2.90625" style="15" bestFit="1" customWidth="1"/>
    <col min="9703" max="9957" width="3.6328125" style="15"/>
    <col min="9958" max="9958" width="2.90625" style="15" bestFit="1" customWidth="1"/>
    <col min="9959" max="10213" width="3.6328125" style="15"/>
    <col min="10214" max="10214" width="2.90625" style="15" bestFit="1" customWidth="1"/>
    <col min="10215" max="10469" width="3.6328125" style="15"/>
    <col min="10470" max="10470" width="2.90625" style="15" bestFit="1" customWidth="1"/>
    <col min="10471" max="10725" width="3.6328125" style="15"/>
    <col min="10726" max="10726" width="2.90625" style="15" bestFit="1" customWidth="1"/>
    <col min="10727" max="10981" width="3.6328125" style="15"/>
    <col min="10982" max="10982" width="2.90625" style="15" bestFit="1" customWidth="1"/>
    <col min="10983" max="11237" width="3.6328125" style="15"/>
    <col min="11238" max="11238" width="2.90625" style="15" bestFit="1" customWidth="1"/>
    <col min="11239" max="11493" width="3.6328125" style="15"/>
    <col min="11494" max="11494" width="2.90625" style="15" bestFit="1" customWidth="1"/>
    <col min="11495" max="11749" width="3.6328125" style="15"/>
    <col min="11750" max="11750" width="2.90625" style="15" bestFit="1" customWidth="1"/>
    <col min="11751" max="12005" width="3.6328125" style="15"/>
    <col min="12006" max="12006" width="2.90625" style="15" bestFit="1" customWidth="1"/>
    <col min="12007" max="12261" width="3.6328125" style="15"/>
    <col min="12262" max="12262" width="2.90625" style="15" bestFit="1" customWidth="1"/>
    <col min="12263" max="12517" width="3.6328125" style="15"/>
    <col min="12518" max="12518" width="2.90625" style="15" bestFit="1" customWidth="1"/>
    <col min="12519" max="12773" width="3.6328125" style="15"/>
    <col min="12774" max="12774" width="2.90625" style="15" bestFit="1" customWidth="1"/>
    <col min="12775" max="13029" width="3.6328125" style="15"/>
    <col min="13030" max="13030" width="2.90625" style="15" bestFit="1" customWidth="1"/>
    <col min="13031" max="13285" width="3.6328125" style="15"/>
    <col min="13286" max="13286" width="2.90625" style="15" bestFit="1" customWidth="1"/>
    <col min="13287" max="13541" width="3.6328125" style="15"/>
    <col min="13542" max="13542" width="2.90625" style="15" bestFit="1" customWidth="1"/>
    <col min="13543" max="13797" width="3.6328125" style="15"/>
    <col min="13798" max="13798" width="2.90625" style="15" bestFit="1" customWidth="1"/>
    <col min="13799" max="14053" width="3.6328125" style="15"/>
    <col min="14054" max="14054" width="2.90625" style="15" bestFit="1" customWidth="1"/>
    <col min="14055" max="14309" width="3.6328125" style="15"/>
    <col min="14310" max="14310" width="2.90625" style="15" bestFit="1" customWidth="1"/>
    <col min="14311" max="14565" width="3.6328125" style="15"/>
    <col min="14566" max="14566" width="2.90625" style="15" bestFit="1" customWidth="1"/>
    <col min="14567" max="14821" width="3.6328125" style="15"/>
    <col min="14822" max="14822" width="2.90625" style="15" bestFit="1" customWidth="1"/>
    <col min="14823" max="15077" width="3.6328125" style="15"/>
    <col min="15078" max="15078" width="2.90625" style="15" bestFit="1" customWidth="1"/>
    <col min="15079" max="15333" width="3.6328125" style="15"/>
    <col min="15334" max="15334" width="2.90625" style="15" bestFit="1" customWidth="1"/>
    <col min="15335" max="15589" width="3.6328125" style="15"/>
    <col min="15590" max="15590" width="2.90625" style="15" bestFit="1" customWidth="1"/>
    <col min="15591" max="15845" width="3.6328125" style="15"/>
    <col min="15846" max="15846" width="2.90625" style="15" bestFit="1" customWidth="1"/>
    <col min="15847" max="16101" width="3.6328125" style="15"/>
    <col min="16102" max="16102" width="2.90625" style="15" bestFit="1" customWidth="1"/>
    <col min="16103" max="16384" width="3.6328125" style="15"/>
  </cols>
  <sheetData>
    <row r="1" spans="1:34" s="7" customFormat="1" ht="27" customHeight="1" x14ac:dyDescent="0.2">
      <c r="A1" s="120" t="s">
        <v>390</v>
      </c>
      <c r="F1" s="8"/>
      <c r="G1" s="8"/>
      <c r="H1" s="8"/>
      <c r="I1" s="8"/>
      <c r="J1" s="8"/>
      <c r="L1" s="217" t="s">
        <v>25</v>
      </c>
      <c r="M1" s="218"/>
      <c r="N1" s="219"/>
      <c r="O1" s="217" t="str">
        <f>IF(YC書式502_経費内訳書!O1="","",YC書式502_経費内訳書!O1)</f>
        <v/>
      </c>
      <c r="P1" s="218"/>
      <c r="Q1" s="218"/>
      <c r="R1" s="218"/>
      <c r="S1" s="218"/>
      <c r="T1" s="218"/>
      <c r="U1" s="218"/>
      <c r="V1" s="218"/>
      <c r="W1" s="218"/>
      <c r="X1" s="218"/>
      <c r="Y1" s="218"/>
      <c r="Z1" s="218"/>
      <c r="AA1" s="218"/>
      <c r="AB1" s="218"/>
      <c r="AC1" s="218"/>
      <c r="AD1" s="219"/>
    </row>
    <row r="2" spans="1:34" s="7" customFormat="1" ht="13" x14ac:dyDescent="0.2">
      <c r="A2" s="62"/>
      <c r="F2" s="8"/>
      <c r="G2" s="8"/>
      <c r="L2" s="220" t="s">
        <v>89</v>
      </c>
      <c r="M2" s="221"/>
      <c r="N2" s="222"/>
      <c r="O2" s="91" t="str">
        <f>YC書式502_経費内訳書!O2</f>
        <v>■</v>
      </c>
      <c r="P2" s="226" t="str">
        <f>YC書式502_経費内訳書!P2</f>
        <v>治験</v>
      </c>
      <c r="Q2" s="226"/>
      <c r="R2" s="226"/>
      <c r="S2" s="92" t="str">
        <f>YC書式502_経費内訳書!S2</f>
        <v>□</v>
      </c>
      <c r="T2" s="226" t="str">
        <f>YC書式502_経費内訳書!T2</f>
        <v>拡大治験</v>
      </c>
      <c r="U2" s="226"/>
      <c r="V2" s="226"/>
      <c r="W2" s="226"/>
      <c r="X2" s="92" t="str">
        <f>YC書式502_経費内訳書!X2</f>
        <v>□</v>
      </c>
      <c r="Y2" s="226" t="str">
        <f>YC書式502_経費内訳書!Y2</f>
        <v>製造販売後臨床試験</v>
      </c>
      <c r="Z2" s="226"/>
      <c r="AA2" s="226"/>
      <c r="AB2" s="226"/>
      <c r="AC2" s="226"/>
      <c r="AD2" s="227"/>
      <c r="AE2" s="83"/>
      <c r="AF2" s="83"/>
    </row>
    <row r="3" spans="1:34" s="7" customFormat="1" ht="13" customHeight="1" x14ac:dyDescent="0.2">
      <c r="A3" s="62"/>
      <c r="F3" s="8"/>
      <c r="G3" s="8"/>
      <c r="L3" s="223"/>
      <c r="M3" s="224"/>
      <c r="N3" s="225"/>
      <c r="O3" s="91" t="str">
        <f>YC書式502_経費内訳書!O3</f>
        <v>■</v>
      </c>
      <c r="P3" s="228" t="str">
        <f>YC書式502_経費内訳書!P3</f>
        <v>医薬品　</v>
      </c>
      <c r="Q3" s="228"/>
      <c r="R3" s="228"/>
      <c r="S3" s="92" t="str">
        <f>YC書式502_経費内訳書!S3</f>
        <v>□</v>
      </c>
      <c r="T3" s="229" t="str">
        <f>YC書式502_経費内訳書!T3</f>
        <v>医療機器</v>
      </c>
      <c r="U3" s="229"/>
      <c r="V3" s="229"/>
      <c r="W3" s="229"/>
      <c r="X3" s="92" t="str">
        <f>YC書式502_経費内訳書!X3</f>
        <v>□</v>
      </c>
      <c r="Y3" s="226" t="str">
        <f>YC書式502_経費内訳書!Y3</f>
        <v>再生医療等製品</v>
      </c>
      <c r="Z3" s="226"/>
      <c r="AA3" s="226"/>
      <c r="AB3" s="226"/>
      <c r="AC3" s="226"/>
      <c r="AD3" s="227"/>
      <c r="AE3" s="93"/>
      <c r="AF3" s="93"/>
    </row>
    <row r="4" spans="1:34" s="1" customFormat="1" ht="26.25" customHeight="1" x14ac:dyDescent="0.2">
      <c r="A4" s="179" t="s">
        <v>131</v>
      </c>
      <c r="B4" s="179"/>
      <c r="C4" s="179"/>
      <c r="D4" s="179"/>
      <c r="E4" s="179"/>
      <c r="F4" s="179"/>
      <c r="G4" s="179"/>
      <c r="H4" s="179"/>
      <c r="I4" s="179"/>
      <c r="J4" s="179"/>
      <c r="K4" s="179"/>
      <c r="L4" s="179"/>
      <c r="M4" s="179"/>
      <c r="N4" s="32"/>
      <c r="O4" s="32"/>
      <c r="P4" s="32"/>
      <c r="Q4" s="90" t="str">
        <f>YC書式502_経費内訳書!P4</f>
        <v>■</v>
      </c>
      <c r="R4" s="180" t="s">
        <v>284</v>
      </c>
      <c r="S4" s="180"/>
      <c r="T4" s="180"/>
      <c r="U4" s="90" t="str">
        <f>YC書式502_経費内訳書!T4</f>
        <v>□</v>
      </c>
      <c r="V4" s="180" t="s">
        <v>283</v>
      </c>
      <c r="W4" s="180"/>
      <c r="X4" s="180"/>
      <c r="Y4" s="180"/>
      <c r="Z4" s="181" t="s">
        <v>281</v>
      </c>
      <c r="AA4" s="181"/>
      <c r="AB4" s="237" t="str">
        <f>YC書式502_経費内訳書!AC4</f>
        <v>202●/●/●</v>
      </c>
      <c r="AC4" s="238"/>
      <c r="AD4" s="238"/>
    </row>
    <row r="5" spans="1:34" s="1" customFormat="1" ht="10" customHeight="1"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6" spans="1:34" ht="25.5" customHeight="1" x14ac:dyDescent="0.2">
      <c r="A6" s="239" t="s">
        <v>29</v>
      </c>
      <c r="B6" s="239"/>
      <c r="C6" s="239"/>
      <c r="D6" s="239"/>
      <c r="E6" s="239"/>
      <c r="F6" s="239"/>
      <c r="G6" s="239"/>
      <c r="H6" s="240" t="str">
        <f>IF(YC書式502_経費内訳書!H5="","",YC書式502_経費内訳書!H5)</f>
        <v>●●●</v>
      </c>
      <c r="I6" s="240"/>
      <c r="J6" s="240"/>
      <c r="K6" s="240"/>
      <c r="L6" s="240"/>
      <c r="M6" s="240"/>
      <c r="N6" s="240"/>
      <c r="O6" s="235" t="s">
        <v>30</v>
      </c>
      <c r="P6" s="235"/>
      <c r="Q6" s="235"/>
      <c r="R6" s="235"/>
      <c r="S6" s="235"/>
      <c r="T6" s="235"/>
      <c r="U6" s="235"/>
      <c r="V6" s="199" t="str">
        <f>IF(YC書式502_経費内訳書!W5="","",YC書式502_経費内訳書!W5)</f>
        <v>●●●</v>
      </c>
      <c r="W6" s="200"/>
      <c r="X6" s="200"/>
      <c r="Y6" s="200"/>
      <c r="Z6" s="200"/>
      <c r="AA6" s="200"/>
      <c r="AB6" s="200"/>
      <c r="AC6" s="200"/>
      <c r="AD6" s="201"/>
    </row>
    <row r="7" spans="1:34" ht="34.5" customHeight="1" x14ac:dyDescent="0.2">
      <c r="A7" s="130" t="s">
        <v>0</v>
      </c>
      <c r="B7" s="130"/>
      <c r="C7" s="130"/>
      <c r="D7" s="130"/>
      <c r="E7" s="130"/>
      <c r="F7" s="130"/>
      <c r="G7" s="130"/>
      <c r="H7" s="202" t="str">
        <f>IF(YC書式502_経費内訳書!H6="","",YC書式502_経費内訳書!H6)</f>
        <v>テスト</v>
      </c>
      <c r="I7" s="202"/>
      <c r="J7" s="202"/>
      <c r="K7" s="202"/>
      <c r="L7" s="202"/>
      <c r="M7" s="202"/>
      <c r="N7" s="202"/>
      <c r="O7" s="202"/>
      <c r="P7" s="202"/>
      <c r="Q7" s="202"/>
      <c r="R7" s="202"/>
      <c r="S7" s="202"/>
      <c r="T7" s="202"/>
      <c r="U7" s="202"/>
      <c r="V7" s="202"/>
      <c r="W7" s="202"/>
      <c r="X7" s="202"/>
      <c r="Y7" s="202"/>
      <c r="Z7" s="202"/>
      <c r="AA7" s="202"/>
      <c r="AB7" s="202"/>
      <c r="AC7" s="202"/>
      <c r="AD7" s="202"/>
    </row>
    <row r="8" spans="1:34" ht="15"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4" s="1" customFormat="1" ht="34.5" customHeight="1" x14ac:dyDescent="0.2">
      <c r="A9" s="183" t="s">
        <v>107</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4" ht="11.25" customHeight="1" x14ac:dyDescent="0.2">
      <c r="A10" s="52"/>
      <c r="B10" s="52"/>
      <c r="C10" s="52"/>
      <c r="D10" s="52"/>
      <c r="E10" s="52"/>
      <c r="F10" s="52"/>
      <c r="G10" s="52"/>
      <c r="H10" s="2"/>
      <c r="I10" s="2"/>
      <c r="J10" s="2"/>
      <c r="K10" s="2"/>
      <c r="L10" s="2"/>
      <c r="M10" s="2"/>
      <c r="N10" s="2"/>
      <c r="O10" s="2"/>
      <c r="P10" s="2"/>
      <c r="Q10" s="2"/>
      <c r="R10" s="2"/>
      <c r="S10" s="2"/>
      <c r="T10" s="2"/>
      <c r="U10" s="2"/>
      <c r="V10" s="2"/>
      <c r="W10" s="2"/>
      <c r="X10" s="2"/>
      <c r="Y10" s="2"/>
      <c r="Z10" s="2"/>
      <c r="AA10" s="2"/>
      <c r="AB10" s="2"/>
      <c r="AC10" s="2"/>
      <c r="AD10" s="2"/>
    </row>
    <row r="11" spans="1:34" ht="19.5" customHeight="1" x14ac:dyDescent="0.2">
      <c r="A11" s="150" t="s">
        <v>19</v>
      </c>
      <c r="B11" s="151"/>
      <c r="C11" s="151"/>
      <c r="D11" s="151"/>
      <c r="E11" s="151"/>
      <c r="F11" s="151"/>
      <c r="G11" s="152"/>
      <c r="H11" s="186" t="s">
        <v>3</v>
      </c>
      <c r="I11" s="187" t="s">
        <v>4</v>
      </c>
      <c r="J11" s="188"/>
      <c r="K11" s="188"/>
      <c r="L11" s="188"/>
      <c r="M11" s="188"/>
      <c r="N11" s="188"/>
      <c r="O11" s="188"/>
      <c r="P11" s="188"/>
      <c r="Q11" s="188"/>
      <c r="R11" s="188"/>
      <c r="S11" s="188"/>
      <c r="T11" s="188"/>
      <c r="U11" s="188"/>
      <c r="V11" s="188"/>
      <c r="W11" s="188"/>
      <c r="X11" s="188"/>
      <c r="Y11" s="188"/>
      <c r="Z11" s="188"/>
      <c r="AA11" s="188"/>
      <c r="AB11" s="188"/>
      <c r="AC11" s="188"/>
      <c r="AD11" s="189"/>
    </row>
    <row r="12" spans="1:34" ht="20.149999999999999" customHeight="1" x14ac:dyDescent="0.2">
      <c r="A12" s="127"/>
      <c r="B12" s="184"/>
      <c r="C12" s="184"/>
      <c r="D12" s="184"/>
      <c r="E12" s="184"/>
      <c r="F12" s="184"/>
      <c r="G12" s="185"/>
      <c r="H12" s="186"/>
      <c r="I12" s="190" t="s">
        <v>5</v>
      </c>
      <c r="J12" s="191"/>
      <c r="K12" s="191"/>
      <c r="L12" s="191"/>
      <c r="M12" s="191"/>
      <c r="N12" s="192"/>
      <c r="O12" s="190" t="s">
        <v>6</v>
      </c>
      <c r="P12" s="191"/>
      <c r="Q12" s="191"/>
      <c r="R12" s="191"/>
      <c r="S12" s="191"/>
      <c r="T12" s="191"/>
      <c r="U12" s="191"/>
      <c r="V12" s="192"/>
      <c r="W12" s="190" t="s">
        <v>7</v>
      </c>
      <c r="X12" s="191"/>
      <c r="Y12" s="191"/>
      <c r="Z12" s="191"/>
      <c r="AA12" s="191"/>
      <c r="AB12" s="191"/>
      <c r="AC12" s="192"/>
      <c r="AD12" s="236" t="s">
        <v>8</v>
      </c>
    </row>
    <row r="13" spans="1:34" ht="20.149999999999999" customHeight="1" x14ac:dyDescent="0.2">
      <c r="A13" s="153"/>
      <c r="B13" s="154"/>
      <c r="C13" s="154"/>
      <c r="D13" s="154"/>
      <c r="E13" s="154"/>
      <c r="F13" s="154"/>
      <c r="G13" s="155"/>
      <c r="H13" s="186"/>
      <c r="I13" s="3"/>
      <c r="J13" s="36"/>
      <c r="K13" s="36"/>
      <c r="L13" s="5" t="s">
        <v>32</v>
      </c>
      <c r="M13" s="36">
        <v>1</v>
      </c>
      <c r="N13" s="58" t="s">
        <v>23</v>
      </c>
      <c r="O13" s="60"/>
      <c r="P13" s="36"/>
      <c r="Q13" s="36"/>
      <c r="R13" s="36"/>
      <c r="S13" s="5" t="s">
        <v>32</v>
      </c>
      <c r="T13" s="36">
        <v>2</v>
      </c>
      <c r="U13" s="205" t="s">
        <v>23</v>
      </c>
      <c r="V13" s="232"/>
      <c r="W13" s="60"/>
      <c r="X13" s="36"/>
      <c r="Y13" s="36"/>
      <c r="Z13" s="5" t="s">
        <v>32</v>
      </c>
      <c r="AA13" s="5"/>
      <c r="AB13" s="36">
        <v>3</v>
      </c>
      <c r="AC13" s="58" t="s">
        <v>23</v>
      </c>
      <c r="AD13" s="236"/>
      <c r="AG13" s="4" t="s">
        <v>394</v>
      </c>
      <c r="AH13" s="4" t="s">
        <v>398</v>
      </c>
    </row>
    <row r="14" spans="1:34" ht="30" customHeight="1" x14ac:dyDescent="0.2">
      <c r="A14" s="59" t="s">
        <v>9</v>
      </c>
      <c r="B14" s="235" t="s">
        <v>26</v>
      </c>
      <c r="C14" s="235"/>
      <c r="D14" s="235"/>
      <c r="E14" s="235"/>
      <c r="F14" s="235"/>
      <c r="G14" s="235"/>
      <c r="H14" s="48">
        <v>1</v>
      </c>
      <c r="I14" s="21"/>
      <c r="J14" s="230" t="s">
        <v>36</v>
      </c>
      <c r="K14" s="230"/>
      <c r="L14" s="230"/>
      <c r="M14" s="230"/>
      <c r="N14" s="231"/>
      <c r="O14" s="21"/>
      <c r="P14" s="230" t="s">
        <v>37</v>
      </c>
      <c r="Q14" s="230"/>
      <c r="R14" s="230"/>
      <c r="S14" s="230"/>
      <c r="T14" s="230"/>
      <c r="U14" s="230"/>
      <c r="V14" s="231"/>
      <c r="W14" s="21" t="s">
        <v>388</v>
      </c>
      <c r="X14" s="230" t="s">
        <v>38</v>
      </c>
      <c r="Y14" s="230"/>
      <c r="Z14" s="230"/>
      <c r="AA14" s="230"/>
      <c r="AB14" s="230"/>
      <c r="AC14" s="231"/>
      <c r="AD14" s="61">
        <f>IF(AND(I14="",O14="",W14=""),"─",IF(AND(W14="",O14=""),H14,IF(W14="",H14*2,H14*3)))</f>
        <v>3</v>
      </c>
      <c r="AE14" s="18" t="s">
        <v>229</v>
      </c>
      <c r="AF14" s="124"/>
    </row>
    <row r="15" spans="1:34" ht="30" customHeight="1" x14ac:dyDescent="0.2">
      <c r="A15" s="59" t="s">
        <v>10</v>
      </c>
      <c r="B15" s="235" t="s">
        <v>2</v>
      </c>
      <c r="C15" s="235"/>
      <c r="D15" s="235"/>
      <c r="E15" s="235"/>
      <c r="F15" s="235"/>
      <c r="G15" s="235"/>
      <c r="H15" s="48">
        <v>2</v>
      </c>
      <c r="I15" s="21"/>
      <c r="J15" s="230" t="s">
        <v>35</v>
      </c>
      <c r="K15" s="230"/>
      <c r="L15" s="230"/>
      <c r="M15" s="230"/>
      <c r="N15" s="231"/>
      <c r="O15" s="21"/>
      <c r="P15" s="230" t="s">
        <v>40</v>
      </c>
      <c r="Q15" s="230"/>
      <c r="R15" s="230"/>
      <c r="S15" s="230"/>
      <c r="T15" s="230"/>
      <c r="U15" s="230"/>
      <c r="V15" s="231"/>
      <c r="W15" s="21"/>
      <c r="X15" s="230" t="s">
        <v>39</v>
      </c>
      <c r="Y15" s="230"/>
      <c r="Z15" s="230"/>
      <c r="AA15" s="230"/>
      <c r="AB15" s="230"/>
      <c r="AC15" s="231"/>
      <c r="AD15" s="61" t="str">
        <f>IF(S2="■","",IF(AND(I15="",O15="",W15=""),"─",IF(AND(W15="",O15=""),H15,IF(W15="",H15*2,H15*3))))</f>
        <v>─</v>
      </c>
      <c r="AE15" s="18" t="str">
        <f>IF($S$2="■",AH15,AG15)</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F15" s="18"/>
      <c r="AG15" s="18" t="s">
        <v>218</v>
      </c>
      <c r="AH15" s="4" t="s">
        <v>327</v>
      </c>
    </row>
    <row r="16" spans="1:34" ht="30" customHeight="1" x14ac:dyDescent="0.2">
      <c r="A16" s="59" t="s">
        <v>12</v>
      </c>
      <c r="B16" s="187" t="s">
        <v>147</v>
      </c>
      <c r="C16" s="188"/>
      <c r="D16" s="188"/>
      <c r="E16" s="188"/>
      <c r="F16" s="188"/>
      <c r="G16" s="189"/>
      <c r="H16" s="48">
        <v>2</v>
      </c>
      <c r="I16" s="22"/>
      <c r="J16" s="233"/>
      <c r="K16" s="233"/>
      <c r="L16" s="233"/>
      <c r="M16" s="233"/>
      <c r="N16" s="234"/>
      <c r="O16" s="21"/>
      <c r="P16" s="230" t="s">
        <v>146</v>
      </c>
      <c r="Q16" s="230"/>
      <c r="R16" s="230"/>
      <c r="S16" s="230"/>
      <c r="T16" s="230"/>
      <c r="U16" s="230"/>
      <c r="V16" s="231"/>
      <c r="W16" s="22"/>
      <c r="X16" s="233"/>
      <c r="Y16" s="233"/>
      <c r="Z16" s="233"/>
      <c r="AA16" s="233"/>
      <c r="AB16" s="233"/>
      <c r="AC16" s="234"/>
      <c r="AD16" s="61" t="str">
        <f>IF(S2="■","",IF(AND(I16="",O16="",W16=""),"─",IF(AND(W16="",O16=""),H16,IF(W16="",H16*2,H16*3))))</f>
        <v>─</v>
      </c>
      <c r="AE16" s="18" t="str">
        <f>IF($S$2="■",AH16,AG16)</f>
        <v>二重盲検試験において、非盲検担当者の設置が規定されている場合に算定すること。</v>
      </c>
      <c r="AF16" s="18"/>
      <c r="AG16" s="18" t="s">
        <v>230</v>
      </c>
      <c r="AH16" s="4" t="s">
        <v>327</v>
      </c>
    </row>
    <row r="17" spans="1:34" ht="20.149999999999999" customHeight="1" x14ac:dyDescent="0.2">
      <c r="A17" s="242" t="s">
        <v>13</v>
      </c>
      <c r="B17" s="190" t="s">
        <v>27</v>
      </c>
      <c r="C17" s="191"/>
      <c r="D17" s="191"/>
      <c r="E17" s="191"/>
      <c r="F17" s="191"/>
      <c r="G17" s="192"/>
      <c r="H17" s="48">
        <v>3</v>
      </c>
      <c r="I17" s="24" t="str">
        <f>IF(O18="","",IF(O18&lt;=4,"○",""))</f>
        <v/>
      </c>
      <c r="J17" s="230" t="s">
        <v>41</v>
      </c>
      <c r="K17" s="230"/>
      <c r="L17" s="230"/>
      <c r="M17" s="230"/>
      <c r="N17" s="231"/>
      <c r="O17" s="24" t="str">
        <f>IF(O18="","",IF(AND(O18&gt;=5,O18&lt;=24),"○",""))</f>
        <v/>
      </c>
      <c r="P17" s="230" t="s">
        <v>42</v>
      </c>
      <c r="Q17" s="230"/>
      <c r="R17" s="230"/>
      <c r="S17" s="230"/>
      <c r="T17" s="230"/>
      <c r="U17" s="230"/>
      <c r="V17" s="231"/>
      <c r="W17" s="24" t="str">
        <f>IF(O18="","",IF(O18&gt;=25,"○",""))</f>
        <v/>
      </c>
      <c r="X17" s="230" t="s">
        <v>177</v>
      </c>
      <c r="Y17" s="230"/>
      <c r="Z17" s="230"/>
      <c r="AA17" s="230"/>
      <c r="AB17" s="230"/>
      <c r="AC17" s="231"/>
      <c r="AD17" s="61" t="str">
        <f>IF(L31&lt;&gt;"",H17*3+N31,IF(AND(I17="",O17="",W17=""),"─",IF(AND(W17="",O17=""),H17,IF(W17="",H17*2,H17*3))))</f>
        <v>─</v>
      </c>
      <c r="AE17" s="215" t="str">
        <f>IF($S$2="■",AH17,AG17)</f>
        <v>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v>
      </c>
      <c r="AF17" s="117"/>
      <c r="AG17" s="215" t="s">
        <v>231</v>
      </c>
      <c r="AH17" s="214" t="s">
        <v>326</v>
      </c>
    </row>
    <row r="18" spans="1:34" ht="30" customHeight="1" x14ac:dyDescent="0.2">
      <c r="A18" s="243"/>
      <c r="B18" s="244"/>
      <c r="C18" s="205"/>
      <c r="D18" s="205"/>
      <c r="E18" s="205"/>
      <c r="F18" s="205"/>
      <c r="G18" s="232"/>
      <c r="H18" s="137" t="s">
        <v>178</v>
      </c>
      <c r="I18" s="138"/>
      <c r="J18" s="138"/>
      <c r="K18" s="138"/>
      <c r="L18" s="138"/>
      <c r="M18" s="138"/>
      <c r="N18" s="139"/>
      <c r="O18" s="21"/>
      <c r="P18" s="157" t="s">
        <v>156</v>
      </c>
      <c r="Q18" s="157"/>
      <c r="R18" s="157"/>
      <c r="S18" s="157"/>
      <c r="T18" s="157"/>
      <c r="U18" s="157"/>
      <c r="V18" s="158"/>
      <c r="W18" s="159" t="s">
        <v>157</v>
      </c>
      <c r="X18" s="160"/>
      <c r="Y18" s="160"/>
      <c r="Z18" s="160"/>
      <c r="AA18" s="160"/>
      <c r="AB18" s="160"/>
      <c r="AC18" s="161"/>
      <c r="AD18" s="61">
        <f>IF(O18="",0,IF(O18&lt;50,0,4*ROUNDUP((O18-49)/12,0)))</f>
        <v>0</v>
      </c>
      <c r="AE18" s="216"/>
      <c r="AF18" s="118"/>
      <c r="AG18" s="216"/>
      <c r="AH18" s="214"/>
    </row>
    <row r="19" spans="1:34" ht="20.149999999999999" customHeight="1" x14ac:dyDescent="0.2">
      <c r="A19" s="242" t="s">
        <v>86</v>
      </c>
      <c r="B19" s="150" t="s">
        <v>28</v>
      </c>
      <c r="C19" s="151"/>
      <c r="D19" s="151"/>
      <c r="E19" s="151"/>
      <c r="F19" s="151"/>
      <c r="G19" s="152"/>
      <c r="H19" s="48">
        <v>1</v>
      </c>
      <c r="I19" s="24" t="str">
        <f>IF(O20="","",IF(O20&lt;=1,"○",""))</f>
        <v/>
      </c>
      <c r="J19" s="230" t="s">
        <v>34</v>
      </c>
      <c r="K19" s="230"/>
      <c r="L19" s="230"/>
      <c r="M19" s="230"/>
      <c r="N19" s="231"/>
      <c r="O19" s="24" t="str">
        <f>IF(O20="","",IF(AND(O20&gt;=2,O20&lt;=5),"○",""))</f>
        <v/>
      </c>
      <c r="P19" s="230" t="s">
        <v>111</v>
      </c>
      <c r="Q19" s="230"/>
      <c r="R19" s="230"/>
      <c r="S19" s="230"/>
      <c r="T19" s="230"/>
      <c r="U19" s="230"/>
      <c r="V19" s="231"/>
      <c r="W19" s="24" t="str">
        <f>IF(O20="","",IF(O20&gt;=6,"○",""))</f>
        <v/>
      </c>
      <c r="X19" s="230" t="s">
        <v>108</v>
      </c>
      <c r="Y19" s="230"/>
      <c r="Z19" s="230"/>
      <c r="AA19" s="230"/>
      <c r="AB19" s="230"/>
      <c r="AC19" s="231"/>
      <c r="AD19" s="61" t="str">
        <f>IF(L32&lt;&gt;"",H19*3+N32,IF(AND(I19="",O19="",W19=""),"─",IF(AND(W19="",O19=""),H19,IF(W19="",H19*2,H19*3))))</f>
        <v>─</v>
      </c>
      <c r="AE19" s="215" t="s">
        <v>371</v>
      </c>
      <c r="AF19" s="125"/>
    </row>
    <row r="20" spans="1:34" ht="30" customHeight="1" x14ac:dyDescent="0.2">
      <c r="A20" s="243"/>
      <c r="B20" s="153"/>
      <c r="C20" s="154"/>
      <c r="D20" s="154"/>
      <c r="E20" s="154"/>
      <c r="F20" s="154"/>
      <c r="G20" s="155"/>
      <c r="H20" s="137" t="s">
        <v>160</v>
      </c>
      <c r="I20" s="138"/>
      <c r="J20" s="138"/>
      <c r="K20" s="138"/>
      <c r="L20" s="138"/>
      <c r="M20" s="138"/>
      <c r="N20" s="139"/>
      <c r="O20" s="21"/>
      <c r="P20" s="157" t="s">
        <v>158</v>
      </c>
      <c r="Q20" s="157"/>
      <c r="R20" s="157"/>
      <c r="S20" s="157"/>
      <c r="T20" s="157"/>
      <c r="U20" s="157"/>
      <c r="V20" s="158"/>
      <c r="W20" s="159" t="s">
        <v>157</v>
      </c>
      <c r="X20" s="160"/>
      <c r="Y20" s="160"/>
      <c r="Z20" s="160"/>
      <c r="AA20" s="160"/>
      <c r="AB20" s="160"/>
      <c r="AC20" s="161"/>
      <c r="AD20" s="61">
        <f>IF(O20="",0,IF(O20&lt;13,0,ROUNDUP((O20-12)/3,0)))</f>
        <v>0</v>
      </c>
      <c r="AE20" s="216"/>
      <c r="AF20" s="125"/>
    </row>
    <row r="21" spans="1:34" ht="30" customHeight="1" x14ac:dyDescent="0.2">
      <c r="A21" s="59" t="s">
        <v>87</v>
      </c>
      <c r="B21" s="137" t="s">
        <v>85</v>
      </c>
      <c r="C21" s="138"/>
      <c r="D21" s="138"/>
      <c r="E21" s="138"/>
      <c r="F21" s="138"/>
      <c r="G21" s="139"/>
      <c r="H21" s="48">
        <v>3</v>
      </c>
      <c r="I21" s="22"/>
      <c r="J21" s="233"/>
      <c r="K21" s="233"/>
      <c r="L21" s="233"/>
      <c r="M21" s="233"/>
      <c r="N21" s="234"/>
      <c r="O21" s="21"/>
      <c r="P21" s="230" t="s">
        <v>146</v>
      </c>
      <c r="Q21" s="230"/>
      <c r="R21" s="230"/>
      <c r="S21" s="230"/>
      <c r="T21" s="230"/>
      <c r="U21" s="230"/>
      <c r="V21" s="231"/>
      <c r="W21" s="21"/>
      <c r="X21" s="230" t="s">
        <v>148</v>
      </c>
      <c r="Y21" s="230"/>
      <c r="Z21" s="230"/>
      <c r="AA21" s="230"/>
      <c r="AB21" s="230"/>
      <c r="AC21" s="231"/>
      <c r="AD21" s="61" t="str">
        <f t="shared" ref="AD21:AD27" si="0">IF(AND(I21="",O21="",W21=""),"─",IF(AND(W21="",O21=""),H21,IF(W21="",H21*2,H21*3)))</f>
        <v>─</v>
      </c>
      <c r="AE21" s="18" t="s">
        <v>232</v>
      </c>
      <c r="AF21" s="124"/>
    </row>
    <row r="22" spans="1:34" ht="49.5" customHeight="1" x14ac:dyDescent="0.2">
      <c r="A22" s="59" t="s">
        <v>101</v>
      </c>
      <c r="B22" s="130" t="s">
        <v>295</v>
      </c>
      <c r="C22" s="130"/>
      <c r="D22" s="130"/>
      <c r="E22" s="130"/>
      <c r="F22" s="130"/>
      <c r="G22" s="130"/>
      <c r="H22" s="48">
        <v>2</v>
      </c>
      <c r="I22" s="21"/>
      <c r="J22" s="230" t="s">
        <v>168</v>
      </c>
      <c r="K22" s="230"/>
      <c r="L22" s="230"/>
      <c r="M22" s="230"/>
      <c r="N22" s="231"/>
      <c r="O22" s="21"/>
      <c r="P22" s="230" t="s">
        <v>166</v>
      </c>
      <c r="Q22" s="230"/>
      <c r="R22" s="230"/>
      <c r="S22" s="230"/>
      <c r="T22" s="230"/>
      <c r="U22" s="230"/>
      <c r="V22" s="231"/>
      <c r="W22" s="21"/>
      <c r="X22" s="230" t="s">
        <v>167</v>
      </c>
      <c r="Y22" s="230"/>
      <c r="Z22" s="230"/>
      <c r="AA22" s="230"/>
      <c r="AB22" s="230"/>
      <c r="AC22" s="231"/>
      <c r="AD22" s="61" t="str">
        <f t="shared" si="0"/>
        <v>─</v>
      </c>
      <c r="AE22" s="18" t="s">
        <v>383</v>
      </c>
      <c r="AF22" s="124"/>
    </row>
    <row r="23" spans="1:34" ht="30" customHeight="1" x14ac:dyDescent="0.2">
      <c r="A23" s="59" t="s">
        <v>154</v>
      </c>
      <c r="B23" s="130" t="s">
        <v>31</v>
      </c>
      <c r="C23" s="130"/>
      <c r="D23" s="130"/>
      <c r="E23" s="130"/>
      <c r="F23" s="130"/>
      <c r="G23" s="130"/>
      <c r="H23" s="48">
        <v>3</v>
      </c>
      <c r="I23" s="21"/>
      <c r="J23" s="230" t="s">
        <v>133</v>
      </c>
      <c r="K23" s="230"/>
      <c r="L23" s="230"/>
      <c r="M23" s="230"/>
      <c r="N23" s="231"/>
      <c r="O23" s="21"/>
      <c r="P23" s="230" t="s">
        <v>379</v>
      </c>
      <c r="Q23" s="230"/>
      <c r="R23" s="230"/>
      <c r="S23" s="230"/>
      <c r="T23" s="230"/>
      <c r="U23" s="230"/>
      <c r="V23" s="231"/>
      <c r="W23" s="21"/>
      <c r="X23" s="230" t="s">
        <v>134</v>
      </c>
      <c r="Y23" s="230"/>
      <c r="Z23" s="230"/>
      <c r="AA23" s="230"/>
      <c r="AB23" s="230"/>
      <c r="AC23" s="231"/>
      <c r="AD23" s="61" t="str">
        <f>IF(AND(I23="",O23="",W23=""),"─",IF(AND(W23="",O23=""),H23,IF(W23="",H23*2,H23*3)))</f>
        <v>─</v>
      </c>
      <c r="AE23" s="35" t="str">
        <f>IF($S$2="■",AH23,AG23)</f>
        <v>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Hに明記されていない規制要件（「覚醒剤原料」や「特定生物由来製品」など）が治験薬（又は治験薬に準じて依頼者から提供される薬剤）に課せられている場合には、「向精神薬・麻薬」に準じて算定すること。</v>
      </c>
      <c r="AF23" s="35"/>
      <c r="AG23" s="18" t="s">
        <v>378</v>
      </c>
      <c r="AH23" s="4" t="s">
        <v>328</v>
      </c>
    </row>
    <row r="24" spans="1:34" ht="30" customHeight="1" x14ac:dyDescent="0.2">
      <c r="A24" s="59" t="s">
        <v>103</v>
      </c>
      <c r="B24" s="130" t="s">
        <v>109</v>
      </c>
      <c r="C24" s="130"/>
      <c r="D24" s="130"/>
      <c r="E24" s="130"/>
      <c r="F24" s="130"/>
      <c r="G24" s="130"/>
      <c r="H24" s="48">
        <v>3</v>
      </c>
      <c r="I24" s="21"/>
      <c r="J24" s="230" t="s">
        <v>43</v>
      </c>
      <c r="K24" s="230"/>
      <c r="L24" s="230"/>
      <c r="M24" s="230"/>
      <c r="N24" s="231"/>
      <c r="O24" s="22"/>
      <c r="P24" s="233"/>
      <c r="Q24" s="233"/>
      <c r="R24" s="233"/>
      <c r="S24" s="233"/>
      <c r="T24" s="233"/>
      <c r="U24" s="233"/>
      <c r="V24" s="234"/>
      <c r="W24" s="22"/>
      <c r="X24" s="233"/>
      <c r="Y24" s="233"/>
      <c r="Z24" s="233"/>
      <c r="AA24" s="233"/>
      <c r="AB24" s="233"/>
      <c r="AC24" s="234"/>
      <c r="AD24" s="61" t="str">
        <f>IF(AND(I24="",O24="",W24=""),"─",IF(AND(W24="",O24=""),H24,IF(W24="",H24*2,H24*3)))</f>
        <v>─</v>
      </c>
      <c r="AE24" s="18" t="s">
        <v>233</v>
      </c>
      <c r="AF24" s="124"/>
    </row>
    <row r="25" spans="1:34" ht="30" customHeight="1" x14ac:dyDescent="0.2">
      <c r="A25" s="59" t="s">
        <v>155</v>
      </c>
      <c r="B25" s="130" t="s">
        <v>280</v>
      </c>
      <c r="C25" s="130"/>
      <c r="D25" s="130"/>
      <c r="E25" s="130"/>
      <c r="F25" s="130"/>
      <c r="G25" s="130"/>
      <c r="H25" s="48">
        <v>3</v>
      </c>
      <c r="I25" s="21"/>
      <c r="J25" s="230" t="s">
        <v>43</v>
      </c>
      <c r="K25" s="230"/>
      <c r="L25" s="230"/>
      <c r="M25" s="230"/>
      <c r="N25" s="231"/>
      <c r="O25" s="22"/>
      <c r="P25" s="233"/>
      <c r="Q25" s="233"/>
      <c r="R25" s="233"/>
      <c r="S25" s="233"/>
      <c r="T25" s="233"/>
      <c r="U25" s="233"/>
      <c r="V25" s="234"/>
      <c r="W25" s="22"/>
      <c r="X25" s="233"/>
      <c r="Y25" s="233"/>
      <c r="Z25" s="233"/>
      <c r="AA25" s="233"/>
      <c r="AB25" s="233"/>
      <c r="AC25" s="234"/>
      <c r="AD25" s="61" t="str">
        <f>IF(AND(I25="",O25="",W25=""),"─",IF(AND(W25="",O25=""),H25,IF(W25="",H25*2,H25*3)))</f>
        <v>─</v>
      </c>
      <c r="AE25" s="18" t="s">
        <v>367</v>
      </c>
      <c r="AF25" s="124"/>
    </row>
    <row r="26" spans="1:34" ht="30" customHeight="1" x14ac:dyDescent="0.2">
      <c r="A26" s="59" t="s">
        <v>296</v>
      </c>
      <c r="B26" s="130" t="s">
        <v>364</v>
      </c>
      <c r="C26" s="130"/>
      <c r="D26" s="130"/>
      <c r="E26" s="130"/>
      <c r="F26" s="130"/>
      <c r="G26" s="130"/>
      <c r="H26" s="48">
        <v>2</v>
      </c>
      <c r="I26" s="208" t="s">
        <v>212</v>
      </c>
      <c r="J26" s="145"/>
      <c r="K26" s="145"/>
      <c r="L26" s="145"/>
      <c r="M26" s="145"/>
      <c r="N26" s="145"/>
      <c r="O26" s="145"/>
      <c r="P26" s="145"/>
      <c r="Q26" s="145"/>
      <c r="R26" s="145"/>
      <c r="S26" s="34" t="s">
        <v>213</v>
      </c>
      <c r="T26" s="49"/>
      <c r="U26" s="50" t="s">
        <v>149</v>
      </c>
      <c r="V26" s="50"/>
      <c r="W26" s="50"/>
      <c r="X26" s="17"/>
      <c r="Y26" s="17"/>
      <c r="Z26" s="17"/>
      <c r="AA26" s="17"/>
      <c r="AB26" s="17"/>
      <c r="AC26" s="9"/>
      <c r="AD26" s="61" t="str">
        <f>IF(T26="","─",T26*H26)</f>
        <v>─</v>
      </c>
      <c r="AE26" s="35" t="s">
        <v>368</v>
      </c>
      <c r="AF26" s="126"/>
    </row>
    <row r="27" spans="1:34" ht="30" customHeight="1" x14ac:dyDescent="0.2">
      <c r="A27" s="59" t="s">
        <v>297</v>
      </c>
      <c r="B27" s="130" t="s">
        <v>110</v>
      </c>
      <c r="C27" s="130"/>
      <c r="D27" s="130"/>
      <c r="E27" s="130"/>
      <c r="F27" s="130"/>
      <c r="G27" s="130"/>
      <c r="H27" s="48">
        <v>1</v>
      </c>
      <c r="I27" s="21"/>
      <c r="J27" s="230" t="s">
        <v>44</v>
      </c>
      <c r="K27" s="230"/>
      <c r="L27" s="230"/>
      <c r="M27" s="230"/>
      <c r="N27" s="231"/>
      <c r="O27" s="21"/>
      <c r="P27" s="230" t="s">
        <v>46</v>
      </c>
      <c r="Q27" s="230"/>
      <c r="R27" s="230"/>
      <c r="S27" s="230"/>
      <c r="T27" s="230"/>
      <c r="U27" s="230"/>
      <c r="V27" s="231"/>
      <c r="W27" s="21"/>
      <c r="X27" s="230" t="s">
        <v>45</v>
      </c>
      <c r="Y27" s="230"/>
      <c r="Z27" s="230"/>
      <c r="AA27" s="230"/>
      <c r="AB27" s="230"/>
      <c r="AC27" s="231"/>
      <c r="AD27" s="61" t="str">
        <f t="shared" si="0"/>
        <v>─</v>
      </c>
      <c r="AE27" s="18" t="str">
        <f>IF($S$2="■",AH27,AG27)</f>
        <v>責任医師及び分担医師の合計人数を算定すること。なお、実施中に分担医師が追加され、要素Ｍの変更が必要になった場合は、適宜追加算定すること。</v>
      </c>
      <c r="AF27" s="18"/>
      <c r="AG27" s="18" t="s">
        <v>234</v>
      </c>
      <c r="AH27" s="4" t="s">
        <v>328</v>
      </c>
    </row>
    <row r="28" spans="1:34" ht="30" customHeight="1" x14ac:dyDescent="0.2">
      <c r="A28" s="59" t="s">
        <v>365</v>
      </c>
      <c r="B28" s="130" t="s">
        <v>189</v>
      </c>
      <c r="C28" s="130"/>
      <c r="D28" s="130"/>
      <c r="E28" s="130"/>
      <c r="F28" s="130"/>
      <c r="G28" s="130"/>
      <c r="H28" s="48">
        <v>1</v>
      </c>
      <c r="I28" s="22"/>
      <c r="J28" s="233"/>
      <c r="K28" s="233"/>
      <c r="L28" s="233"/>
      <c r="M28" s="233"/>
      <c r="N28" s="234"/>
      <c r="O28" s="22"/>
      <c r="P28" s="230"/>
      <c r="Q28" s="230"/>
      <c r="R28" s="230"/>
      <c r="S28" s="230"/>
      <c r="T28" s="230"/>
      <c r="U28" s="230"/>
      <c r="V28" s="231"/>
      <c r="W28" s="21"/>
      <c r="X28" s="230" t="s">
        <v>146</v>
      </c>
      <c r="Y28" s="230"/>
      <c r="Z28" s="230"/>
      <c r="AA28" s="230"/>
      <c r="AB28" s="230"/>
      <c r="AC28" s="231"/>
      <c r="AD28" s="61" t="str">
        <f>IF(AND(I28="",O28="",W28=""),"─",IF(AND(W28="",O28=""),H28,IF(W28="",H28*2,H28*3)))</f>
        <v>─</v>
      </c>
      <c r="AE28" s="18" t="str">
        <f>IF($S$2="■",AH28,AG28)</f>
        <v>治験薬管理者・治験薬管理補助者（又は調剤や調製等を行うスタッフ）が、GCPやEDC、IXRS等のトレーニングなどを要する場合に算定すること。</v>
      </c>
      <c r="AF28" s="18"/>
      <c r="AG28" s="18" t="s">
        <v>235</v>
      </c>
      <c r="AH28" s="4" t="s">
        <v>328</v>
      </c>
    </row>
    <row r="29" spans="1:34" ht="30" customHeight="1" x14ac:dyDescent="0.2">
      <c r="A29" s="59" t="s">
        <v>366</v>
      </c>
      <c r="B29" s="130" t="s">
        <v>206</v>
      </c>
      <c r="C29" s="130"/>
      <c r="D29" s="130"/>
      <c r="E29" s="130"/>
      <c r="F29" s="130"/>
      <c r="G29" s="130"/>
      <c r="H29" s="48">
        <v>1</v>
      </c>
      <c r="I29" s="51"/>
      <c r="J29" s="56"/>
      <c r="K29" s="56"/>
      <c r="L29" s="56"/>
      <c r="M29" s="56"/>
      <c r="N29" s="56"/>
      <c r="O29" s="56"/>
      <c r="P29" s="56"/>
      <c r="Q29" s="56"/>
      <c r="R29" s="56"/>
      <c r="S29" s="41" t="s">
        <v>316</v>
      </c>
      <c r="T29" s="42"/>
      <c r="U29" s="43" t="s">
        <v>151</v>
      </c>
      <c r="V29" s="43"/>
      <c r="W29" s="43"/>
      <c r="X29" s="43"/>
      <c r="Y29" s="44"/>
      <c r="Z29" s="56"/>
      <c r="AA29" s="56"/>
      <c r="AB29" s="56"/>
      <c r="AC29" s="57"/>
      <c r="AD29" s="61">
        <f>$T$29</f>
        <v>0</v>
      </c>
      <c r="AE29" s="18" t="s">
        <v>236</v>
      </c>
      <c r="AF29" s="124"/>
    </row>
    <row r="30" spans="1:34" ht="20.149999999999999" customHeight="1" x14ac:dyDescent="0.2">
      <c r="A30" s="235" t="s">
        <v>47</v>
      </c>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61">
        <f>SUM(AD14:AD29)</f>
        <v>3</v>
      </c>
    </row>
    <row r="31" spans="1:34" ht="20.149999999999999" customHeight="1" x14ac:dyDescent="0.2">
      <c r="A31" s="10"/>
      <c r="B31" s="54"/>
      <c r="C31" s="55"/>
      <c r="D31" s="55"/>
      <c r="E31" s="55"/>
      <c r="F31" s="55"/>
      <c r="G31" s="55"/>
      <c r="K31" s="11"/>
      <c r="L31" s="14"/>
      <c r="M31" s="4"/>
      <c r="O31" s="4"/>
    </row>
    <row r="32" spans="1:34" ht="20.149999999999999" hidden="1" customHeight="1" x14ac:dyDescent="0.2">
      <c r="A32" s="10"/>
      <c r="B32" s="54"/>
      <c r="C32" s="7" t="s">
        <v>181</v>
      </c>
      <c r="D32" s="55"/>
      <c r="E32" s="55"/>
      <c r="F32" s="55"/>
      <c r="G32" s="55"/>
      <c r="K32" s="11"/>
      <c r="L32" s="14"/>
      <c r="M32" s="4"/>
      <c r="O32" s="4"/>
    </row>
    <row r="33" spans="2:2" ht="20.149999999999999" hidden="1" customHeight="1" x14ac:dyDescent="0.2"/>
    <row r="34" spans="2:2" ht="20.149999999999999" customHeight="1" x14ac:dyDescent="0.2">
      <c r="B34" s="4"/>
    </row>
  </sheetData>
  <customSheetViews>
    <customSheetView guid="{55E56F26-4B40-4110-8016-275979CB7E24}" fitToPage="1" hiddenRows="1">
      <selection activeCell="AE4" sqref="AE4"/>
      <pageMargins left="0.43307086614173229" right="0.43307086614173229" top="0.55118110236220474" bottom="0.55118110236220474" header="0.31496062992125984" footer="0.31496062992125984"/>
      <printOptions horizontalCentered="1"/>
      <pageSetup paperSize="9" scale="93" orientation="portrait" r:id="rId1"/>
      <headerFooter alignWithMargins="0"/>
    </customSheetView>
  </customSheetViews>
  <mergeCells count="93">
    <mergeCell ref="A19:A20"/>
    <mergeCell ref="B19:G20"/>
    <mergeCell ref="J19:N19"/>
    <mergeCell ref="X19:AC19"/>
    <mergeCell ref="H20:N20"/>
    <mergeCell ref="W20:AC20"/>
    <mergeCell ref="P19:V19"/>
    <mergeCell ref="P20:V20"/>
    <mergeCell ref="A17:A18"/>
    <mergeCell ref="B17:G18"/>
    <mergeCell ref="J17:N17"/>
    <mergeCell ref="X17:AC17"/>
    <mergeCell ref="H18:N18"/>
    <mergeCell ref="W18:AC18"/>
    <mergeCell ref="P17:V17"/>
    <mergeCell ref="P18:V18"/>
    <mergeCell ref="AE17:AE18"/>
    <mergeCell ref="AE19:AE20"/>
    <mergeCell ref="B16:G16"/>
    <mergeCell ref="J16:N16"/>
    <mergeCell ref="X16:AC16"/>
    <mergeCell ref="P16:V16"/>
    <mergeCell ref="L1:N1"/>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AD12:AD13"/>
    <mergeCell ref="A4:M4"/>
    <mergeCell ref="R4:T4"/>
    <mergeCell ref="V4:Y4"/>
    <mergeCell ref="Z4:AA4"/>
    <mergeCell ref="AB4:AD4"/>
    <mergeCell ref="W12:AC12"/>
    <mergeCell ref="B21:G21"/>
    <mergeCell ref="J21:N21"/>
    <mergeCell ref="X21:AC21"/>
    <mergeCell ref="P21:V21"/>
    <mergeCell ref="A30:AC30"/>
    <mergeCell ref="B28:G28"/>
    <mergeCell ref="J28:N28"/>
    <mergeCell ref="X28:AC28"/>
    <mergeCell ref="P28:V28"/>
    <mergeCell ref="B29:G29"/>
    <mergeCell ref="B22:G22"/>
    <mergeCell ref="J22:N22"/>
    <mergeCell ref="X22:AC22"/>
    <mergeCell ref="P23:V23"/>
    <mergeCell ref="P24:V24"/>
    <mergeCell ref="J24:N24"/>
    <mergeCell ref="X24:AC24"/>
    <mergeCell ref="P22:V22"/>
    <mergeCell ref="B26:G26"/>
    <mergeCell ref="B27:G27"/>
    <mergeCell ref="J23:N23"/>
    <mergeCell ref="X23:AC23"/>
    <mergeCell ref="B24:G24"/>
    <mergeCell ref="J25:N25"/>
    <mergeCell ref="P25:V25"/>
    <mergeCell ref="X25:AC25"/>
    <mergeCell ref="B25:G25"/>
    <mergeCell ref="B23:G23"/>
    <mergeCell ref="J27:N27"/>
    <mergeCell ref="X27:AC27"/>
    <mergeCell ref="P27:V27"/>
    <mergeCell ref="I26:R26"/>
    <mergeCell ref="AH17:AH18"/>
    <mergeCell ref="AG17:AG18"/>
    <mergeCell ref="O1:AD1"/>
    <mergeCell ref="L2:N3"/>
    <mergeCell ref="P2:R2"/>
    <mergeCell ref="T2:W2"/>
    <mergeCell ref="Y2:AD2"/>
    <mergeCell ref="P3:R3"/>
    <mergeCell ref="T3:W3"/>
    <mergeCell ref="Y3:AD3"/>
    <mergeCell ref="V6:AD6"/>
    <mergeCell ref="P14:V14"/>
    <mergeCell ref="O12:V12"/>
    <mergeCell ref="U13:V13"/>
    <mergeCell ref="J14:N14"/>
    <mergeCell ref="X14:AC14"/>
  </mergeCells>
  <phoneticPr fontId="2"/>
  <dataValidations count="1">
    <dataValidation type="list" allowBlank="1" showInputMessage="1" showErrorMessage="1" sqref="I14:I15 W27:W28 W14:W15 O27 O21:O23 W21:W23 O14:O16 I27 I22:I25">
      <formula1>$C$32:$C$33</formula1>
    </dataValidation>
  </dataValidations>
  <printOptions horizontalCentered="1"/>
  <pageMargins left="0.43307086614173229" right="0.43307086614173229" top="0.55118110236220474" bottom="0.55118110236220474" header="0.31496062992125984" footer="0.31496062992125984"/>
  <pageSetup paperSize="9" scale="90" orientation="portrait" cellComments="asDisplayed" horizontalDpi="1200" verticalDpi="12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K82"/>
  <sheetViews>
    <sheetView tabSelected="1" topLeftCell="A31" zoomScaleNormal="100" workbookViewId="0">
      <selection activeCell="C45" sqref="C45:W45"/>
    </sheetView>
  </sheetViews>
  <sheetFormatPr defaultColWidth="8.90625" defaultRowHeight="13" x14ac:dyDescent="0.2"/>
  <cols>
    <col min="1" max="7" width="3.6328125" style="7" customWidth="1"/>
    <col min="8" max="14" width="4.6328125" style="7" customWidth="1"/>
    <col min="15" max="20" width="3.6328125" style="7" customWidth="1"/>
    <col min="21" max="22" width="2.08984375" style="7" customWidth="1"/>
    <col min="23" max="24" width="3.6328125" style="7" customWidth="1"/>
    <col min="25" max="27" width="2.08984375" style="7" customWidth="1"/>
    <col min="28" max="32" width="3.6328125" style="7" customWidth="1"/>
    <col min="33" max="36" width="8.90625" style="7"/>
    <col min="37" max="37" width="9" style="7" hidden="1" customWidth="1"/>
    <col min="38" max="16384" width="8.90625" style="7"/>
  </cols>
  <sheetData>
    <row r="1" spans="1:37" ht="20.149999999999999" customHeight="1" x14ac:dyDescent="0.2">
      <c r="A1" s="120" t="s">
        <v>391</v>
      </c>
      <c r="F1" s="8"/>
      <c r="G1" s="8"/>
      <c r="K1" s="273" t="s">
        <v>25</v>
      </c>
      <c r="L1" s="273"/>
      <c r="M1" s="273"/>
      <c r="N1" s="273"/>
      <c r="O1" s="217"/>
      <c r="P1" s="218"/>
      <c r="Q1" s="218"/>
      <c r="R1" s="218"/>
      <c r="S1" s="218"/>
      <c r="T1" s="218"/>
      <c r="U1" s="218"/>
      <c r="V1" s="218"/>
      <c r="W1" s="218"/>
      <c r="X1" s="218"/>
      <c r="Y1" s="218"/>
      <c r="Z1" s="218"/>
      <c r="AA1" s="218"/>
      <c r="AB1" s="218"/>
      <c r="AC1" s="218"/>
      <c r="AD1" s="218"/>
      <c r="AE1" s="218"/>
      <c r="AF1" s="219"/>
    </row>
    <row r="2" spans="1:37" ht="13" customHeight="1" x14ac:dyDescent="0.2">
      <c r="A2" s="62"/>
      <c r="F2" s="8"/>
      <c r="G2" s="8"/>
      <c r="K2" s="273" t="s">
        <v>89</v>
      </c>
      <c r="L2" s="273"/>
      <c r="M2" s="273"/>
      <c r="N2" s="273"/>
      <c r="O2" s="63" t="s">
        <v>182</v>
      </c>
      <c r="P2" s="288" t="s">
        <v>185</v>
      </c>
      <c r="Q2" s="288"/>
      <c r="R2" s="288"/>
      <c r="S2" s="64" t="s">
        <v>190</v>
      </c>
      <c r="T2" s="288" t="s">
        <v>319</v>
      </c>
      <c r="U2" s="288"/>
      <c r="V2" s="288"/>
      <c r="W2" s="288"/>
      <c r="X2" s="64" t="s">
        <v>190</v>
      </c>
      <c r="Y2" s="288" t="s">
        <v>186</v>
      </c>
      <c r="Z2" s="288"/>
      <c r="AA2" s="288"/>
      <c r="AB2" s="288"/>
      <c r="AC2" s="288"/>
      <c r="AD2" s="288"/>
      <c r="AE2" s="288"/>
      <c r="AF2" s="289"/>
    </row>
    <row r="3" spans="1:37" ht="13" customHeight="1" x14ac:dyDescent="0.2">
      <c r="A3" s="62"/>
      <c r="F3" s="8"/>
      <c r="G3" s="8"/>
      <c r="K3" s="273"/>
      <c r="L3" s="273"/>
      <c r="M3" s="273"/>
      <c r="N3" s="273"/>
      <c r="O3" s="65" t="s">
        <v>182</v>
      </c>
      <c r="P3" s="288" t="s">
        <v>320</v>
      </c>
      <c r="Q3" s="288"/>
      <c r="R3" s="288"/>
      <c r="S3" s="66" t="s">
        <v>321</v>
      </c>
      <c r="T3" s="288" t="s">
        <v>187</v>
      </c>
      <c r="U3" s="288"/>
      <c r="V3" s="288"/>
      <c r="W3" s="288"/>
      <c r="X3" s="66" t="s">
        <v>184</v>
      </c>
      <c r="Y3" s="288" t="s">
        <v>188</v>
      </c>
      <c r="Z3" s="288"/>
      <c r="AA3" s="288"/>
      <c r="AB3" s="288"/>
      <c r="AC3" s="288"/>
      <c r="AD3" s="288"/>
      <c r="AE3" s="288"/>
      <c r="AF3" s="289"/>
      <c r="AK3" s="8" t="s">
        <v>184</v>
      </c>
    </row>
    <row r="4" spans="1:37" s="1" customFormat="1" ht="20.5" customHeight="1" x14ac:dyDescent="0.2">
      <c r="A4" s="287" t="s">
        <v>112</v>
      </c>
      <c r="B4" s="287"/>
      <c r="C4" s="287"/>
      <c r="D4" s="287"/>
      <c r="E4" s="287"/>
      <c r="F4" s="287"/>
      <c r="G4" s="287"/>
      <c r="H4" s="287"/>
      <c r="I4" s="287"/>
      <c r="J4" s="287"/>
      <c r="K4" s="287"/>
      <c r="L4" s="287"/>
      <c r="M4" s="287"/>
      <c r="N4" s="287"/>
      <c r="O4" s="287"/>
      <c r="P4" s="67" t="s">
        <v>182</v>
      </c>
      <c r="Q4" s="286" t="s">
        <v>203</v>
      </c>
      <c r="R4" s="286"/>
      <c r="S4" s="286"/>
      <c r="T4" s="68" t="s">
        <v>190</v>
      </c>
      <c r="U4" s="286" t="s">
        <v>204</v>
      </c>
      <c r="V4" s="286"/>
      <c r="W4" s="286"/>
      <c r="X4" s="286"/>
      <c r="Y4" s="285" t="s">
        <v>281</v>
      </c>
      <c r="Z4" s="285"/>
      <c r="AA4" s="285"/>
      <c r="AB4" s="285"/>
      <c r="AC4" s="284" t="s">
        <v>386</v>
      </c>
      <c r="AD4" s="284"/>
      <c r="AE4" s="284"/>
      <c r="AF4" s="284"/>
      <c r="AK4" s="15" t="s">
        <v>183</v>
      </c>
    </row>
    <row r="5" spans="1:37" s="15" customFormat="1" ht="25.5" customHeight="1" x14ac:dyDescent="0.2">
      <c r="A5" s="239" t="s">
        <v>29</v>
      </c>
      <c r="B5" s="239"/>
      <c r="C5" s="239"/>
      <c r="D5" s="239"/>
      <c r="E5" s="239"/>
      <c r="F5" s="239"/>
      <c r="G5" s="239"/>
      <c r="H5" s="270" t="s">
        <v>384</v>
      </c>
      <c r="I5" s="270"/>
      <c r="J5" s="270"/>
      <c r="K5" s="270"/>
      <c r="L5" s="270"/>
      <c r="M5" s="270"/>
      <c r="N5" s="270"/>
      <c r="O5" s="235" t="s">
        <v>30</v>
      </c>
      <c r="P5" s="235"/>
      <c r="Q5" s="235"/>
      <c r="R5" s="235"/>
      <c r="S5" s="235"/>
      <c r="T5" s="235"/>
      <c r="U5" s="235"/>
      <c r="V5" s="235"/>
      <c r="W5" s="290" t="s">
        <v>385</v>
      </c>
      <c r="X5" s="144"/>
      <c r="Y5" s="144"/>
      <c r="Z5" s="144"/>
      <c r="AA5" s="144"/>
      <c r="AB5" s="144"/>
      <c r="AC5" s="144"/>
      <c r="AD5" s="144"/>
      <c r="AE5" s="144"/>
      <c r="AF5" s="291"/>
    </row>
    <row r="6" spans="1:37" s="15" customFormat="1" ht="33" customHeight="1" x14ac:dyDescent="0.2">
      <c r="A6" s="130" t="s">
        <v>73</v>
      </c>
      <c r="B6" s="130"/>
      <c r="C6" s="130"/>
      <c r="D6" s="130"/>
      <c r="E6" s="130"/>
      <c r="F6" s="130"/>
      <c r="G6" s="130"/>
      <c r="H6" s="292" t="s">
        <v>259</v>
      </c>
      <c r="I6" s="293"/>
      <c r="J6" s="293"/>
      <c r="K6" s="293"/>
      <c r="L6" s="293"/>
      <c r="M6" s="293"/>
      <c r="N6" s="293"/>
      <c r="O6" s="293"/>
      <c r="P6" s="293"/>
      <c r="Q6" s="293"/>
      <c r="R6" s="293"/>
      <c r="S6" s="293"/>
      <c r="T6" s="293"/>
      <c r="U6" s="293"/>
      <c r="V6" s="293"/>
      <c r="W6" s="293"/>
      <c r="X6" s="293"/>
      <c r="Y6" s="293"/>
      <c r="Z6" s="293"/>
      <c r="AA6" s="293"/>
      <c r="AB6" s="293"/>
      <c r="AC6" s="293"/>
      <c r="AD6" s="293"/>
      <c r="AE6" s="293"/>
      <c r="AF6" s="294"/>
    </row>
    <row r="7" spans="1:37" x14ac:dyDescent="0.2">
      <c r="A7" s="273" t="s">
        <v>207</v>
      </c>
      <c r="B7" s="273"/>
      <c r="C7" s="273"/>
      <c r="D7" s="273"/>
      <c r="E7" s="273"/>
      <c r="F7" s="273"/>
      <c r="G7" s="273"/>
      <c r="H7" s="271">
        <v>10</v>
      </c>
      <c r="I7" s="272"/>
      <c r="J7" s="33" t="s">
        <v>150</v>
      </c>
      <c r="K7" s="409" t="s">
        <v>208</v>
      </c>
      <c r="L7" s="410"/>
      <c r="M7" s="410"/>
      <c r="N7" s="411">
        <v>44482</v>
      </c>
      <c r="O7" s="411"/>
      <c r="P7" s="411"/>
      <c r="Q7" s="280" t="s">
        <v>209</v>
      </c>
      <c r="R7" s="281"/>
      <c r="S7" s="281"/>
      <c r="T7" s="281"/>
      <c r="U7" s="281"/>
      <c r="V7" s="282">
        <v>44865</v>
      </c>
      <c r="W7" s="282"/>
      <c r="X7" s="282"/>
      <c r="Y7" s="282"/>
      <c r="Z7" s="274" t="s">
        <v>210</v>
      </c>
      <c r="AA7" s="275"/>
      <c r="AB7" s="275"/>
      <c r="AC7" s="275"/>
      <c r="AD7" s="283">
        <f>IF(OR(N7="",V7=""),"",DATEDIF(N7,V7,"M"))</f>
        <v>12</v>
      </c>
      <c r="AE7" s="283"/>
      <c r="AF7" s="69" t="s">
        <v>151</v>
      </c>
    </row>
    <row r="8" spans="1:37" x14ac:dyDescent="0.2">
      <c r="A8" s="7" t="s">
        <v>113</v>
      </c>
      <c r="W8" s="7" t="s">
        <v>132</v>
      </c>
    </row>
    <row r="9" spans="1:37" x14ac:dyDescent="0.2">
      <c r="A9" s="269" t="s">
        <v>114</v>
      </c>
      <c r="B9" s="269"/>
      <c r="C9" s="269"/>
      <c r="D9" s="269"/>
      <c r="E9" s="269"/>
      <c r="F9" s="269"/>
      <c r="G9" s="269"/>
      <c r="H9" s="273" t="s">
        <v>116</v>
      </c>
      <c r="I9" s="273"/>
      <c r="J9" s="273"/>
      <c r="K9" s="273"/>
      <c r="L9" s="273"/>
      <c r="M9" s="273"/>
      <c r="N9" s="273"/>
      <c r="O9" s="273"/>
      <c r="P9" s="273"/>
      <c r="Q9" s="273"/>
      <c r="R9" s="273"/>
      <c r="S9" s="273"/>
      <c r="T9" s="273"/>
      <c r="U9" s="273"/>
      <c r="V9" s="273"/>
      <c r="W9" s="273"/>
      <c r="X9" s="273"/>
      <c r="Y9" s="273" t="s">
        <v>117</v>
      </c>
      <c r="Z9" s="273"/>
      <c r="AA9" s="273"/>
      <c r="AB9" s="273"/>
      <c r="AC9" s="273"/>
      <c r="AD9" s="273"/>
      <c r="AE9" s="273"/>
      <c r="AF9" s="273"/>
    </row>
    <row r="10" spans="1:37" x14ac:dyDescent="0.2">
      <c r="A10" s="268" t="s">
        <v>299</v>
      </c>
      <c r="B10" s="268"/>
      <c r="C10" s="268"/>
      <c r="D10" s="268"/>
      <c r="E10" s="268"/>
      <c r="F10" s="268"/>
      <c r="G10" s="268"/>
      <c r="H10" s="279" t="s">
        <v>329</v>
      </c>
      <c r="I10" s="277"/>
      <c r="J10" s="277"/>
      <c r="K10" s="277"/>
      <c r="L10" s="276">
        <f>IF(S2="■",20000*0.7,20000)</f>
        <v>20000</v>
      </c>
      <c r="M10" s="276"/>
      <c r="N10" s="276"/>
      <c r="O10" s="276"/>
      <c r="P10" s="277" t="s">
        <v>330</v>
      </c>
      <c r="Q10" s="277"/>
      <c r="R10" s="277"/>
      <c r="S10" s="277"/>
      <c r="T10" s="277"/>
      <c r="U10" s="277"/>
      <c r="V10" s="277"/>
      <c r="W10" s="277"/>
      <c r="X10" s="278"/>
      <c r="Y10" s="265">
        <f>IF(H7="","",H7*L10)</f>
        <v>200000</v>
      </c>
      <c r="Z10" s="265"/>
      <c r="AA10" s="265"/>
      <c r="AB10" s="265"/>
      <c r="AC10" s="265"/>
      <c r="AD10" s="265"/>
      <c r="AE10" s="265"/>
      <c r="AF10" s="265"/>
    </row>
    <row r="11" spans="1:37" x14ac:dyDescent="0.2">
      <c r="A11" s="264" t="s">
        <v>298</v>
      </c>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6">
        <f>IF(H7="","",SUM(Y10:AF10))</f>
        <v>200000</v>
      </c>
      <c r="Z11" s="266"/>
      <c r="AA11" s="266"/>
      <c r="AB11" s="267"/>
      <c r="AC11" s="267"/>
      <c r="AD11" s="267"/>
      <c r="AE11" s="267"/>
      <c r="AF11" s="267"/>
    </row>
    <row r="12" spans="1:37" x14ac:dyDescent="0.2">
      <c r="A12" s="268" t="s">
        <v>300</v>
      </c>
      <c r="B12" s="268"/>
      <c r="C12" s="268"/>
      <c r="D12" s="268"/>
      <c r="E12" s="268"/>
      <c r="F12" s="268"/>
      <c r="G12" s="268"/>
      <c r="H12" s="268" t="s">
        <v>130</v>
      </c>
      <c r="I12" s="268"/>
      <c r="J12" s="268"/>
      <c r="K12" s="268"/>
      <c r="L12" s="268"/>
      <c r="M12" s="268"/>
      <c r="N12" s="268"/>
      <c r="O12" s="268"/>
      <c r="P12" s="268"/>
      <c r="Q12" s="268"/>
      <c r="R12" s="268"/>
      <c r="S12" s="268"/>
      <c r="T12" s="268"/>
      <c r="U12" s="268"/>
      <c r="V12" s="268"/>
      <c r="W12" s="268"/>
      <c r="X12" s="268"/>
      <c r="Y12" s="265">
        <f>IF(S2="■",250000*0.7,250000)</f>
        <v>250000</v>
      </c>
      <c r="Z12" s="265"/>
      <c r="AA12" s="265"/>
      <c r="AB12" s="265"/>
      <c r="AC12" s="265"/>
      <c r="AD12" s="265"/>
      <c r="AE12" s="265"/>
      <c r="AF12" s="265"/>
    </row>
    <row r="13" spans="1:37" x14ac:dyDescent="0.2">
      <c r="A13" s="268" t="s">
        <v>301</v>
      </c>
      <c r="B13" s="268"/>
      <c r="C13" s="268"/>
      <c r="D13" s="268"/>
      <c r="E13" s="268"/>
      <c r="F13" s="268"/>
      <c r="G13" s="268"/>
      <c r="H13" s="217" t="s">
        <v>179</v>
      </c>
      <c r="I13" s="218"/>
      <c r="J13" s="218"/>
      <c r="K13" s="218"/>
      <c r="L13" s="218"/>
      <c r="M13" s="218"/>
      <c r="N13" s="218"/>
      <c r="O13" s="218"/>
      <c r="P13" s="70">
        <f>'YC書式501_治験薬管理経費　ポイント算出表'!AD30</f>
        <v>3</v>
      </c>
      <c r="Q13" s="308">
        <f>IF(S2="■",1000*0.7,1000)</f>
        <v>1000</v>
      </c>
      <c r="R13" s="308"/>
      <c r="S13" s="308"/>
      <c r="T13" s="308"/>
      <c r="U13" s="308"/>
      <c r="V13" s="308"/>
      <c r="W13" s="308"/>
      <c r="X13" s="309"/>
      <c r="Y13" s="267">
        <f>IF(H7="","",P13*Q13*H7)</f>
        <v>30000</v>
      </c>
      <c r="Z13" s="267"/>
      <c r="AA13" s="267"/>
      <c r="AB13" s="267"/>
      <c r="AC13" s="267"/>
      <c r="AD13" s="267"/>
      <c r="AE13" s="267"/>
      <c r="AF13" s="267"/>
    </row>
    <row r="14" spans="1:37" x14ac:dyDescent="0.2">
      <c r="A14" s="268" t="s">
        <v>302</v>
      </c>
      <c r="B14" s="268"/>
      <c r="C14" s="268"/>
      <c r="D14" s="268"/>
      <c r="E14" s="268"/>
      <c r="F14" s="268"/>
      <c r="G14" s="268"/>
      <c r="H14" s="268" t="s">
        <v>308</v>
      </c>
      <c r="I14" s="268"/>
      <c r="J14" s="268"/>
      <c r="K14" s="268"/>
      <c r="L14" s="268"/>
      <c r="M14" s="268"/>
      <c r="N14" s="268"/>
      <c r="O14" s="268"/>
      <c r="P14" s="268"/>
      <c r="Q14" s="268"/>
      <c r="R14" s="268"/>
      <c r="S14" s="268"/>
      <c r="T14" s="268"/>
      <c r="U14" s="268"/>
      <c r="V14" s="268"/>
      <c r="W14" s="268"/>
      <c r="X14" s="268"/>
      <c r="Y14" s="266">
        <f>IF(H7="","",(SUM(Y11:AF13))*0.1)</f>
        <v>48000</v>
      </c>
      <c r="Z14" s="266"/>
      <c r="AA14" s="266"/>
      <c r="AB14" s="267"/>
      <c r="AC14" s="267"/>
      <c r="AD14" s="267"/>
      <c r="AE14" s="267"/>
      <c r="AF14" s="267"/>
    </row>
    <row r="15" spans="1:37" x14ac:dyDescent="0.2">
      <c r="A15" s="264" t="s">
        <v>309</v>
      </c>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310">
        <f>IF(H7="","",SUM(Y12:AF14))</f>
        <v>328000</v>
      </c>
      <c r="Z15" s="310"/>
      <c r="AA15" s="310"/>
      <c r="AB15" s="267"/>
      <c r="AC15" s="267"/>
      <c r="AD15" s="267"/>
      <c r="AE15" s="267"/>
      <c r="AF15" s="267"/>
    </row>
    <row r="16" spans="1:37" x14ac:dyDescent="0.2">
      <c r="A16" s="264" t="s">
        <v>310</v>
      </c>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5">
        <f>IF(H7="","",(Y11+Y15)*0.3)</f>
        <v>158400</v>
      </c>
      <c r="Z16" s="265"/>
      <c r="AA16" s="265"/>
      <c r="AB16" s="265"/>
      <c r="AC16" s="265"/>
      <c r="AD16" s="265"/>
      <c r="AE16" s="265"/>
      <c r="AF16" s="265"/>
    </row>
    <row r="17" spans="1:37" x14ac:dyDescent="0.2">
      <c r="A17" s="264" t="s">
        <v>115</v>
      </c>
      <c r="B17" s="264"/>
      <c r="C17" s="264"/>
      <c r="D17" s="264"/>
      <c r="E17" s="264"/>
      <c r="F17" s="264"/>
      <c r="G17" s="264"/>
      <c r="H17" s="264"/>
      <c r="I17" s="264"/>
      <c r="J17" s="264"/>
      <c r="K17" s="264"/>
      <c r="L17" s="264"/>
      <c r="M17" s="264"/>
      <c r="N17" s="264"/>
      <c r="O17" s="264"/>
      <c r="P17" s="264"/>
      <c r="Q17" s="264"/>
      <c r="R17" s="264"/>
      <c r="S17" s="264"/>
      <c r="T17" s="264"/>
      <c r="U17" s="264"/>
      <c r="V17" s="217" t="s">
        <v>118</v>
      </c>
      <c r="W17" s="218"/>
      <c r="X17" s="219"/>
      <c r="Y17" s="266">
        <f>IF(H7="","",Y11+Y15+Y16)</f>
        <v>686400</v>
      </c>
      <c r="Z17" s="266"/>
      <c r="AA17" s="266"/>
      <c r="AB17" s="267"/>
      <c r="AC17" s="267"/>
      <c r="AD17" s="267"/>
      <c r="AE17" s="267"/>
      <c r="AF17" s="267"/>
    </row>
    <row r="18" spans="1:37" ht="10" customHeight="1" x14ac:dyDescent="0.2">
      <c r="Y18" s="252"/>
      <c r="Z18" s="252"/>
      <c r="AA18" s="252"/>
      <c r="AB18" s="252"/>
      <c r="AC18" s="252"/>
      <c r="AD18" s="252"/>
      <c r="AE18" s="252"/>
      <c r="AF18" s="252"/>
    </row>
    <row r="19" spans="1:37" x14ac:dyDescent="0.2">
      <c r="A19" s="268" t="s">
        <v>119</v>
      </c>
      <c r="B19" s="268"/>
      <c r="C19" s="268"/>
      <c r="D19" s="268"/>
      <c r="E19" s="268"/>
      <c r="F19" s="268"/>
      <c r="G19" s="268"/>
      <c r="H19" s="273" t="s">
        <v>116</v>
      </c>
      <c r="I19" s="273"/>
      <c r="J19" s="273"/>
      <c r="K19" s="273"/>
      <c r="L19" s="273"/>
      <c r="M19" s="273"/>
      <c r="N19" s="273"/>
      <c r="O19" s="273"/>
      <c r="P19" s="273"/>
      <c r="Q19" s="273"/>
      <c r="R19" s="273"/>
      <c r="S19" s="273"/>
      <c r="T19" s="273"/>
      <c r="U19" s="273"/>
      <c r="V19" s="273"/>
      <c r="W19" s="273"/>
      <c r="X19" s="273"/>
      <c r="Y19" s="273" t="s">
        <v>117</v>
      </c>
      <c r="Z19" s="273"/>
      <c r="AA19" s="273"/>
      <c r="AB19" s="273"/>
      <c r="AC19" s="273"/>
      <c r="AD19" s="273"/>
      <c r="AE19" s="273"/>
      <c r="AF19" s="273"/>
    </row>
    <row r="20" spans="1:37" x14ac:dyDescent="0.2">
      <c r="A20" s="220" t="s">
        <v>303</v>
      </c>
      <c r="B20" s="221"/>
      <c r="C20" s="221"/>
      <c r="D20" s="221"/>
      <c r="E20" s="221"/>
      <c r="F20" s="221"/>
      <c r="G20" s="222"/>
      <c r="H20" s="317" t="s">
        <v>331</v>
      </c>
      <c r="I20" s="318"/>
      <c r="J20" s="318"/>
      <c r="K20" s="318"/>
      <c r="L20" s="318"/>
      <c r="M20" s="318"/>
      <c r="N20" s="318"/>
      <c r="O20" s="318"/>
      <c r="P20" s="318"/>
      <c r="Q20" s="318"/>
      <c r="R20" s="318"/>
      <c r="S20" s="318"/>
      <c r="T20" s="318"/>
      <c r="U20" s="318"/>
      <c r="V20" s="318"/>
      <c r="W20" s="318"/>
      <c r="X20" s="319"/>
      <c r="Y20" s="311">
        <f>I21</f>
        <v>40000</v>
      </c>
      <c r="Z20" s="312"/>
      <c r="AA20" s="312"/>
      <c r="AB20" s="312"/>
      <c r="AC20" s="312"/>
      <c r="AD20" s="312"/>
      <c r="AE20" s="312"/>
      <c r="AF20" s="313"/>
    </row>
    <row r="21" spans="1:37" x14ac:dyDescent="0.2">
      <c r="A21" s="223"/>
      <c r="B21" s="224"/>
      <c r="C21" s="224"/>
      <c r="D21" s="224"/>
      <c r="E21" s="224"/>
      <c r="F21" s="224"/>
      <c r="G21" s="225"/>
      <c r="H21" s="71" t="s">
        <v>332</v>
      </c>
      <c r="I21" s="298">
        <f>IF(S2="■",40000*0.7,40000)</f>
        <v>40000</v>
      </c>
      <c r="J21" s="298"/>
      <c r="K21" s="298"/>
      <c r="L21" s="296" t="s">
        <v>333</v>
      </c>
      <c r="M21" s="296"/>
      <c r="N21" s="296"/>
      <c r="O21" s="296"/>
      <c r="P21" s="296"/>
      <c r="Q21" s="296"/>
      <c r="R21" s="296"/>
      <c r="S21" s="296"/>
      <c r="T21" s="296"/>
      <c r="U21" s="296"/>
      <c r="V21" s="296"/>
      <c r="W21" s="296"/>
      <c r="X21" s="297"/>
      <c r="Y21" s="314"/>
      <c r="Z21" s="253"/>
      <c r="AA21" s="253"/>
      <c r="AB21" s="253"/>
      <c r="AC21" s="253"/>
      <c r="AD21" s="253"/>
      <c r="AE21" s="253"/>
      <c r="AF21" s="315"/>
    </row>
    <row r="22" spans="1:37" x14ac:dyDescent="0.2">
      <c r="A22" s="279" t="s">
        <v>120</v>
      </c>
      <c r="B22" s="277"/>
      <c r="C22" s="277"/>
      <c r="D22" s="277"/>
      <c r="E22" s="277"/>
      <c r="F22" s="277"/>
      <c r="G22" s="278"/>
      <c r="H22" s="300">
        <f>AD7</f>
        <v>12</v>
      </c>
      <c r="I22" s="301"/>
      <c r="J22" s="301"/>
      <c r="K22" s="277" t="s">
        <v>355</v>
      </c>
      <c r="L22" s="277"/>
      <c r="M22" s="277"/>
      <c r="N22" s="277"/>
      <c r="O22" s="277"/>
      <c r="P22" s="277"/>
      <c r="Q22" s="277"/>
      <c r="R22" s="277"/>
      <c r="S22" s="277"/>
      <c r="T22" s="277"/>
      <c r="U22" s="278"/>
      <c r="V22" s="217" t="s">
        <v>121</v>
      </c>
      <c r="W22" s="218"/>
      <c r="X22" s="219"/>
      <c r="Y22" s="310">
        <f>IF(H7="","",Y20*AD7)</f>
        <v>480000</v>
      </c>
      <c r="Z22" s="310"/>
      <c r="AA22" s="310"/>
      <c r="AB22" s="267"/>
      <c r="AC22" s="267"/>
      <c r="AD22" s="267"/>
      <c r="AE22" s="267"/>
      <c r="AF22" s="267"/>
    </row>
    <row r="23" spans="1:37" ht="10" customHeight="1" x14ac:dyDescent="0.2"/>
    <row r="24" spans="1:37" x14ac:dyDescent="0.2">
      <c r="A24" s="268" t="s">
        <v>122</v>
      </c>
      <c r="B24" s="268"/>
      <c r="C24" s="268"/>
      <c r="D24" s="268"/>
      <c r="E24" s="268"/>
      <c r="F24" s="268"/>
      <c r="G24" s="268"/>
      <c r="H24" s="273" t="s">
        <v>116</v>
      </c>
      <c r="I24" s="273"/>
      <c r="J24" s="273"/>
      <c r="K24" s="273"/>
      <c r="L24" s="273"/>
      <c r="M24" s="273"/>
      <c r="N24" s="273"/>
      <c r="O24" s="273"/>
      <c r="P24" s="273"/>
      <c r="Q24" s="273"/>
      <c r="R24" s="273"/>
      <c r="S24" s="273"/>
      <c r="T24" s="273"/>
      <c r="U24" s="273"/>
      <c r="V24" s="273"/>
      <c r="W24" s="273"/>
      <c r="X24" s="273"/>
      <c r="Y24" s="273" t="s">
        <v>117</v>
      </c>
      <c r="Z24" s="273"/>
      <c r="AA24" s="273"/>
      <c r="AB24" s="273"/>
      <c r="AC24" s="273"/>
      <c r="AD24" s="273"/>
      <c r="AE24" s="273"/>
      <c r="AF24" s="273"/>
    </row>
    <row r="25" spans="1:37" ht="26.15" customHeight="1" x14ac:dyDescent="0.2">
      <c r="A25" s="268" t="s">
        <v>304</v>
      </c>
      <c r="B25" s="268"/>
      <c r="C25" s="268"/>
      <c r="D25" s="268"/>
      <c r="E25" s="268"/>
      <c r="F25" s="268"/>
      <c r="G25" s="268"/>
      <c r="H25" s="302" t="s">
        <v>362</v>
      </c>
      <c r="I25" s="303"/>
      <c r="J25" s="303"/>
      <c r="K25" s="303"/>
      <c r="L25" s="303"/>
      <c r="M25" s="303"/>
      <c r="N25" s="303"/>
      <c r="O25" s="303"/>
      <c r="P25" s="303"/>
      <c r="Q25" s="307">
        <f>YC書式500_治験研究経費ポイント算出表!AD37</f>
        <v>13</v>
      </c>
      <c r="R25" s="307"/>
      <c r="S25" s="307"/>
      <c r="T25" s="47" t="s">
        <v>33</v>
      </c>
      <c r="U25" s="306">
        <f>IF(S2="■",6000*0.7,6000)</f>
        <v>6000</v>
      </c>
      <c r="V25" s="306"/>
      <c r="W25" s="306"/>
      <c r="X25" s="47" t="s">
        <v>1</v>
      </c>
      <c r="Y25" s="265">
        <f>IF(H7="","",IF(Q25="─","",Q25*U25))</f>
        <v>78000</v>
      </c>
      <c r="Z25" s="265"/>
      <c r="AA25" s="265"/>
      <c r="AB25" s="265"/>
      <c r="AC25" s="265"/>
      <c r="AD25" s="265"/>
      <c r="AE25" s="265"/>
      <c r="AF25" s="265"/>
    </row>
    <row r="26" spans="1:37" ht="26.15" customHeight="1" x14ac:dyDescent="0.2">
      <c r="A26" s="268" t="s">
        <v>305</v>
      </c>
      <c r="B26" s="268"/>
      <c r="C26" s="268"/>
      <c r="D26" s="268"/>
      <c r="E26" s="268"/>
      <c r="F26" s="268"/>
      <c r="G26" s="268"/>
      <c r="H26" s="72" t="s">
        <v>388</v>
      </c>
      <c r="I26" s="295" t="s">
        <v>153</v>
      </c>
      <c r="J26" s="296"/>
      <c r="K26" s="296"/>
      <c r="L26" s="297"/>
      <c r="M26" s="304" t="s">
        <v>362</v>
      </c>
      <c r="N26" s="305"/>
      <c r="O26" s="305"/>
      <c r="P26" s="305"/>
      <c r="Q26" s="307">
        <f>Q25</f>
        <v>13</v>
      </c>
      <c r="R26" s="307"/>
      <c r="S26" s="307"/>
      <c r="T26" s="47" t="s">
        <v>33</v>
      </c>
      <c r="U26" s="306">
        <f>IF(S2="■",6500*0.7,6500)</f>
        <v>6500</v>
      </c>
      <c r="V26" s="306"/>
      <c r="W26" s="306"/>
      <c r="X26" s="47" t="s">
        <v>1</v>
      </c>
      <c r="Y26" s="265">
        <f>IF(H7="","",IF(H26="","",IF(Q26="─","",Q26*U26)))</f>
        <v>84500</v>
      </c>
      <c r="Z26" s="265"/>
      <c r="AA26" s="265"/>
      <c r="AB26" s="265"/>
      <c r="AC26" s="265"/>
      <c r="AD26" s="265"/>
      <c r="AE26" s="265"/>
      <c r="AF26" s="265"/>
    </row>
    <row r="27" spans="1:37" ht="26.15" customHeight="1" x14ac:dyDescent="0.2">
      <c r="A27" s="299" t="s">
        <v>306</v>
      </c>
      <c r="B27" s="268"/>
      <c r="C27" s="268"/>
      <c r="D27" s="268"/>
      <c r="E27" s="268"/>
      <c r="F27" s="268"/>
      <c r="G27" s="268"/>
      <c r="H27" s="73"/>
      <c r="I27" s="304" t="s">
        <v>152</v>
      </c>
      <c r="J27" s="305"/>
      <c r="K27" s="305"/>
      <c r="L27" s="316"/>
      <c r="M27" s="304" t="s">
        <v>363</v>
      </c>
      <c r="N27" s="305"/>
      <c r="O27" s="305"/>
      <c r="P27" s="305"/>
      <c r="Q27" s="307">
        <f>Q25</f>
        <v>13</v>
      </c>
      <c r="R27" s="307"/>
      <c r="S27" s="307"/>
      <c r="T27" s="47" t="s">
        <v>33</v>
      </c>
      <c r="U27" s="306">
        <f>IF(S2="■",1500*0.7,1500)</f>
        <v>1500</v>
      </c>
      <c r="V27" s="306"/>
      <c r="W27" s="306"/>
      <c r="X27" s="47" t="s">
        <v>1</v>
      </c>
      <c r="Y27" s="265" t="str">
        <f>IF(H7="","",IF(H27="","",IF(Q27="─","",Q27*U27)))</f>
        <v/>
      </c>
      <c r="Z27" s="265"/>
      <c r="AA27" s="265"/>
      <c r="AB27" s="265"/>
      <c r="AC27" s="265"/>
      <c r="AD27" s="265"/>
      <c r="AE27" s="265"/>
      <c r="AF27" s="265"/>
      <c r="AK27" s="7" t="s">
        <v>181</v>
      </c>
    </row>
    <row r="28" spans="1:37" ht="26.15" customHeight="1" x14ac:dyDescent="0.2">
      <c r="A28" s="268" t="s">
        <v>307</v>
      </c>
      <c r="B28" s="268"/>
      <c r="C28" s="268"/>
      <c r="D28" s="268"/>
      <c r="E28" s="268"/>
      <c r="F28" s="268"/>
      <c r="G28" s="268"/>
      <c r="H28" s="299" t="s">
        <v>311</v>
      </c>
      <c r="I28" s="299"/>
      <c r="J28" s="299"/>
      <c r="K28" s="299"/>
      <c r="L28" s="299"/>
      <c r="M28" s="299"/>
      <c r="N28" s="299"/>
      <c r="O28" s="299"/>
      <c r="P28" s="299"/>
      <c r="Q28" s="299"/>
      <c r="R28" s="299"/>
      <c r="S28" s="299"/>
      <c r="T28" s="299"/>
      <c r="U28" s="299"/>
      <c r="V28" s="299"/>
      <c r="W28" s="299"/>
      <c r="X28" s="299"/>
      <c r="Y28" s="265">
        <f>IF(H7="","",IF(Y25="","",SUM(Y25:AF27)*0.1))</f>
        <v>16250</v>
      </c>
      <c r="Z28" s="265"/>
      <c r="AA28" s="265"/>
      <c r="AB28" s="265"/>
      <c r="AC28" s="265"/>
      <c r="AD28" s="265"/>
      <c r="AE28" s="265"/>
      <c r="AF28" s="265"/>
    </row>
    <row r="29" spans="1:37" x14ac:dyDescent="0.2">
      <c r="A29" s="264" t="s">
        <v>312</v>
      </c>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310">
        <f>IF(H7="","",SUM(Y26:Y28))</f>
        <v>100750</v>
      </c>
      <c r="Z29" s="310"/>
      <c r="AA29" s="310"/>
      <c r="AB29" s="267"/>
      <c r="AC29" s="267"/>
      <c r="AD29" s="267"/>
      <c r="AE29" s="267"/>
      <c r="AF29" s="267"/>
    </row>
    <row r="30" spans="1:37" x14ac:dyDescent="0.2">
      <c r="A30" s="264" t="s">
        <v>313</v>
      </c>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5">
        <f>IF(H7="","",IF(Y25="","",SUM(Y25:AF28)*0.3))</f>
        <v>53625</v>
      </c>
      <c r="Z30" s="265"/>
      <c r="AA30" s="265"/>
      <c r="AB30" s="265"/>
      <c r="AC30" s="265"/>
      <c r="AD30" s="265"/>
      <c r="AE30" s="265"/>
      <c r="AF30" s="265"/>
    </row>
    <row r="31" spans="1:37" x14ac:dyDescent="0.2">
      <c r="A31" s="268" t="s">
        <v>123</v>
      </c>
      <c r="B31" s="268"/>
      <c r="C31" s="268"/>
      <c r="D31" s="268"/>
      <c r="E31" s="268"/>
      <c r="F31" s="268"/>
      <c r="G31" s="268"/>
      <c r="H31" s="268"/>
      <c r="I31" s="268"/>
      <c r="J31" s="268"/>
      <c r="K31" s="268"/>
      <c r="L31" s="268"/>
      <c r="M31" s="268"/>
      <c r="N31" s="268"/>
      <c r="O31" s="268"/>
      <c r="P31" s="268"/>
      <c r="Q31" s="268"/>
      <c r="R31" s="268"/>
      <c r="S31" s="268"/>
      <c r="T31" s="268"/>
      <c r="U31" s="268"/>
      <c r="V31" s="217" t="s">
        <v>124</v>
      </c>
      <c r="W31" s="218"/>
      <c r="X31" s="219"/>
      <c r="Y31" s="310">
        <f>IF(H7="","",IF(OR(Y25="",Y29="",Y30=""),"",Y25+Y29+Y30))</f>
        <v>232375</v>
      </c>
      <c r="Z31" s="310"/>
      <c r="AA31" s="310"/>
      <c r="AB31" s="267"/>
      <c r="AC31" s="267"/>
      <c r="AD31" s="267"/>
      <c r="AE31" s="267"/>
      <c r="AF31" s="267"/>
    </row>
    <row r="32" spans="1:37" ht="10" customHeight="1" x14ac:dyDescent="0.2"/>
    <row r="33" spans="1:32" x14ac:dyDescent="0.2">
      <c r="A33" s="259" t="s">
        <v>125</v>
      </c>
      <c r="B33" s="259"/>
      <c r="C33" s="259"/>
      <c r="D33" s="259"/>
      <c r="E33" s="259"/>
      <c r="F33" s="259"/>
      <c r="G33" s="259"/>
      <c r="H33" s="259"/>
      <c r="I33" s="259"/>
      <c r="J33" s="259"/>
      <c r="K33" s="259"/>
      <c r="L33" s="259"/>
      <c r="M33" s="259"/>
      <c r="N33" s="259"/>
      <c r="O33" s="259"/>
      <c r="P33" s="259"/>
      <c r="Q33" s="259"/>
      <c r="R33" s="259"/>
      <c r="S33" s="259"/>
      <c r="T33" s="259"/>
      <c r="U33" s="259"/>
      <c r="V33" s="259"/>
      <c r="Y33" s="7" t="s">
        <v>356</v>
      </c>
    </row>
    <row r="34" spans="1:32" ht="14" x14ac:dyDescent="0.2">
      <c r="B34" s="7" t="s">
        <v>271</v>
      </c>
      <c r="C34" s="259" t="s">
        <v>261</v>
      </c>
      <c r="D34" s="259"/>
      <c r="E34" s="259"/>
      <c r="F34" s="259"/>
      <c r="G34" s="259"/>
      <c r="H34" s="259"/>
      <c r="I34" s="259"/>
      <c r="J34" s="259"/>
      <c r="K34" s="259"/>
      <c r="L34" s="259"/>
      <c r="M34" s="259"/>
      <c r="N34" s="259"/>
      <c r="O34" s="259"/>
      <c r="P34" s="259"/>
      <c r="Q34" s="259"/>
      <c r="R34" s="259"/>
      <c r="S34" s="259"/>
      <c r="T34" s="259"/>
      <c r="U34" s="259"/>
      <c r="V34" s="259"/>
      <c r="W34" s="252" t="s">
        <v>129</v>
      </c>
      <c r="X34" s="252"/>
      <c r="Y34" s="254">
        <f>IF(H7="","",Y17)</f>
        <v>686400</v>
      </c>
      <c r="Z34" s="254"/>
      <c r="AA34" s="254"/>
      <c r="AB34" s="254"/>
      <c r="AC34" s="254"/>
      <c r="AD34" s="75" t="s">
        <v>357</v>
      </c>
      <c r="AE34" s="74"/>
    </row>
    <row r="35" spans="1:32" x14ac:dyDescent="0.2">
      <c r="B35" s="7" t="s">
        <v>278</v>
      </c>
      <c r="C35" s="255" t="s">
        <v>318</v>
      </c>
      <c r="D35" s="255"/>
      <c r="E35" s="255"/>
      <c r="F35" s="255"/>
      <c r="G35" s="255"/>
      <c r="H35" s="255"/>
      <c r="I35" s="255"/>
      <c r="J35" s="255"/>
      <c r="K35" s="255"/>
      <c r="L35" s="255"/>
      <c r="M35" s="255"/>
      <c r="N35" s="255"/>
      <c r="O35" s="255"/>
      <c r="P35" s="255"/>
      <c r="Q35" s="255"/>
      <c r="S35" s="76" t="s">
        <v>182</v>
      </c>
      <c r="T35" s="255" t="s">
        <v>334</v>
      </c>
      <c r="U35" s="255"/>
      <c r="V35" s="255"/>
      <c r="W35" s="255"/>
      <c r="X35" s="255"/>
      <c r="Y35" s="255"/>
      <c r="Z35" s="255"/>
      <c r="AA35" s="255"/>
      <c r="AB35" s="255"/>
    </row>
    <row r="36" spans="1:32" ht="14" x14ac:dyDescent="0.2">
      <c r="C36" s="259" t="s">
        <v>257</v>
      </c>
      <c r="D36" s="259"/>
      <c r="E36" s="259"/>
      <c r="F36" s="259"/>
      <c r="G36" s="259"/>
      <c r="H36" s="261" t="str">
        <f>IF(S35="■","",別紙１!O57)</f>
        <v/>
      </c>
      <c r="I36" s="261"/>
      <c r="J36" s="77" t="s">
        <v>33</v>
      </c>
      <c r="K36" s="260" t="str">
        <f>IF(S35="■","",U25)</f>
        <v/>
      </c>
      <c r="L36" s="260"/>
      <c r="M36" s="260"/>
      <c r="N36" s="241" t="s">
        <v>1</v>
      </c>
      <c r="O36" s="241"/>
      <c r="P36" s="241"/>
      <c r="Q36" s="241"/>
      <c r="R36" s="241"/>
      <c r="S36" s="241"/>
      <c r="T36" s="241"/>
      <c r="U36" s="241"/>
      <c r="V36" s="241"/>
      <c r="W36" s="252" t="s">
        <v>258</v>
      </c>
      <c r="X36" s="252"/>
      <c r="Y36" s="253" t="str">
        <f>IF(S35="■","非該当",H36*K36)</f>
        <v>非該当</v>
      </c>
      <c r="Z36" s="253"/>
      <c r="AA36" s="253"/>
      <c r="AB36" s="253"/>
      <c r="AC36" s="253"/>
      <c r="AD36" s="75" t="s">
        <v>357</v>
      </c>
      <c r="AE36" s="74"/>
    </row>
    <row r="37" spans="1:32" ht="5.15" customHeight="1" x14ac:dyDescent="0.2">
      <c r="Q37" s="40"/>
      <c r="R37" s="40"/>
      <c r="S37" s="40"/>
      <c r="T37" s="40"/>
      <c r="U37" s="40"/>
      <c r="V37" s="40"/>
      <c r="W37" s="40"/>
      <c r="X37" s="40"/>
      <c r="Y37" s="40"/>
      <c r="Z37" s="40"/>
      <c r="AA37" s="40"/>
    </row>
    <row r="38" spans="1:32" ht="14" x14ac:dyDescent="0.2">
      <c r="A38" s="259" t="s">
        <v>126</v>
      </c>
      <c r="B38" s="259"/>
      <c r="C38" s="259"/>
      <c r="D38" s="259"/>
      <c r="E38" s="259"/>
      <c r="F38" s="259"/>
      <c r="G38" s="259"/>
      <c r="H38" s="259"/>
      <c r="I38" s="259"/>
      <c r="J38" s="259"/>
      <c r="K38" s="259"/>
      <c r="L38" s="259"/>
      <c r="M38" s="259"/>
      <c r="N38" s="259"/>
      <c r="O38" s="259"/>
      <c r="P38" s="259"/>
      <c r="Q38" s="259"/>
      <c r="R38" s="259"/>
      <c r="S38" s="259"/>
      <c r="T38" s="259"/>
      <c r="U38" s="259"/>
      <c r="V38" s="259"/>
      <c r="W38" s="40"/>
      <c r="X38" s="40"/>
      <c r="Y38" s="7" t="s">
        <v>356</v>
      </c>
    </row>
    <row r="39" spans="1:32" ht="14" x14ac:dyDescent="0.2">
      <c r="B39" s="7" t="s">
        <v>271</v>
      </c>
      <c r="C39" s="258" t="s">
        <v>403</v>
      </c>
      <c r="D39" s="258"/>
      <c r="E39" s="258"/>
      <c r="F39" s="258"/>
      <c r="G39" s="258"/>
      <c r="H39" s="258"/>
      <c r="I39" s="258"/>
      <c r="J39" s="258"/>
      <c r="K39" s="258"/>
      <c r="L39" s="258"/>
      <c r="M39" s="258"/>
      <c r="N39" s="258"/>
      <c r="O39" s="258"/>
      <c r="P39" s="258"/>
      <c r="Q39" s="258"/>
      <c r="R39" s="258"/>
      <c r="S39" s="258"/>
      <c r="T39" s="258"/>
      <c r="U39" s="258"/>
      <c r="V39" s="258"/>
      <c r="W39" s="252" t="s">
        <v>129</v>
      </c>
      <c r="X39" s="252"/>
      <c r="Y39" s="254">
        <f>Y20</f>
        <v>40000</v>
      </c>
      <c r="Z39" s="254"/>
      <c r="AA39" s="254"/>
      <c r="AB39" s="254"/>
      <c r="AC39" s="254"/>
      <c r="AD39" s="75" t="s">
        <v>357</v>
      </c>
      <c r="AE39" s="74"/>
    </row>
    <row r="40" spans="1:32" ht="14" x14ac:dyDescent="0.2">
      <c r="B40" s="7" t="s">
        <v>404</v>
      </c>
      <c r="C40" s="259" t="s">
        <v>405</v>
      </c>
      <c r="D40" s="259"/>
      <c r="E40" s="259"/>
      <c r="F40" s="259"/>
      <c r="G40" s="259"/>
      <c r="H40" s="259"/>
      <c r="I40" s="259"/>
      <c r="J40" s="259"/>
      <c r="K40" s="259"/>
      <c r="L40" s="259"/>
      <c r="M40" s="259"/>
      <c r="N40" s="259"/>
      <c r="O40" s="259"/>
      <c r="P40" s="259"/>
      <c r="Q40" s="259"/>
      <c r="R40" s="259"/>
      <c r="S40" s="259"/>
      <c r="T40" s="259"/>
      <c r="U40" s="259"/>
      <c r="V40" s="259"/>
      <c r="W40" s="252" t="s">
        <v>129</v>
      </c>
      <c r="X40" s="252"/>
      <c r="Y40" s="245">
        <f>IF(H7="","",Y39*AD7)</f>
        <v>480000</v>
      </c>
      <c r="Z40" s="245"/>
      <c r="AA40" s="245"/>
      <c r="AB40" s="245"/>
      <c r="AC40" s="245"/>
      <c r="AD40" s="75" t="s">
        <v>357</v>
      </c>
      <c r="AE40" s="74"/>
    </row>
    <row r="41" spans="1:32" ht="5.15" customHeight="1" x14ac:dyDescent="0.2">
      <c r="Q41" s="40"/>
      <c r="R41" s="40"/>
      <c r="S41" s="40"/>
      <c r="T41" s="40"/>
      <c r="U41" s="40"/>
      <c r="V41" s="40"/>
      <c r="W41" s="40"/>
      <c r="X41" s="40"/>
      <c r="Y41" s="40"/>
      <c r="Z41" s="40"/>
      <c r="AA41" s="40"/>
    </row>
    <row r="42" spans="1:32" ht="14" x14ac:dyDescent="0.2">
      <c r="A42" s="259" t="s">
        <v>260</v>
      </c>
      <c r="B42" s="259"/>
      <c r="C42" s="259"/>
      <c r="D42" s="259"/>
      <c r="E42" s="259"/>
      <c r="F42" s="259"/>
      <c r="G42" s="259"/>
      <c r="H42" s="259"/>
      <c r="I42" s="259"/>
      <c r="J42" s="259"/>
      <c r="K42" s="259"/>
      <c r="L42" s="259"/>
      <c r="M42" s="259"/>
      <c r="N42" s="259"/>
      <c r="O42" s="259"/>
      <c r="P42" s="259"/>
      <c r="Q42" s="259"/>
      <c r="R42" s="259"/>
      <c r="S42" s="259"/>
      <c r="T42" s="259"/>
      <c r="U42" s="259"/>
      <c r="V42" s="259"/>
      <c r="W42" s="40"/>
      <c r="X42" s="40"/>
      <c r="Y42" s="7" t="s">
        <v>356</v>
      </c>
    </row>
    <row r="43" spans="1:32" ht="14" x14ac:dyDescent="0.2">
      <c r="B43" s="7" t="s">
        <v>271</v>
      </c>
      <c r="C43" s="258" t="s">
        <v>415</v>
      </c>
      <c r="D43" s="258"/>
      <c r="E43" s="258"/>
      <c r="F43" s="258"/>
      <c r="G43" s="258"/>
      <c r="H43" s="258"/>
      <c r="I43" s="258"/>
      <c r="J43" s="258"/>
      <c r="K43" s="258"/>
      <c r="L43" s="258"/>
      <c r="M43" s="258"/>
      <c r="N43" s="258"/>
      <c r="O43" s="258"/>
      <c r="P43" s="258"/>
      <c r="Q43" s="258"/>
      <c r="R43" s="258"/>
      <c r="S43" s="258"/>
      <c r="T43" s="258"/>
      <c r="U43" s="258"/>
      <c r="V43" s="258"/>
      <c r="W43" s="252" t="s">
        <v>129</v>
      </c>
      <c r="X43" s="252"/>
      <c r="Y43" s="254">
        <f>Y31</f>
        <v>232375</v>
      </c>
      <c r="Z43" s="254"/>
      <c r="AA43" s="254"/>
      <c r="AB43" s="254"/>
      <c r="AC43" s="254"/>
      <c r="AD43" s="75" t="s">
        <v>357</v>
      </c>
      <c r="AE43" s="74"/>
    </row>
    <row r="44" spans="1:32" ht="5.15" customHeight="1" x14ac:dyDescent="0.2">
      <c r="Q44" s="40"/>
      <c r="R44" s="40"/>
      <c r="S44" s="40"/>
      <c r="T44" s="40"/>
      <c r="U44" s="40"/>
      <c r="V44" s="40"/>
      <c r="W44" s="40"/>
      <c r="X44" s="40"/>
      <c r="Y44" s="40"/>
      <c r="Z44" s="40"/>
      <c r="AA44" s="40"/>
    </row>
    <row r="45" spans="1:32" ht="14" x14ac:dyDescent="0.2">
      <c r="B45" s="7" t="s">
        <v>272</v>
      </c>
      <c r="C45" s="320" t="s">
        <v>414</v>
      </c>
      <c r="D45" s="320"/>
      <c r="E45" s="320"/>
      <c r="F45" s="320"/>
      <c r="G45" s="320"/>
      <c r="H45" s="320"/>
      <c r="I45" s="320"/>
      <c r="J45" s="320"/>
      <c r="K45" s="320"/>
      <c r="L45" s="320"/>
      <c r="M45" s="320"/>
      <c r="N45" s="320"/>
      <c r="O45" s="320"/>
      <c r="P45" s="320"/>
      <c r="Q45" s="320"/>
      <c r="R45" s="320"/>
      <c r="S45" s="320"/>
      <c r="T45" s="320"/>
      <c r="U45" s="320"/>
      <c r="V45" s="320"/>
      <c r="W45" s="320"/>
      <c r="X45" s="40"/>
      <c r="Y45" s="257" t="s">
        <v>361</v>
      </c>
      <c r="Z45" s="257"/>
      <c r="AA45" s="257"/>
      <c r="AB45" s="257"/>
      <c r="AC45" s="257"/>
    </row>
    <row r="46" spans="1:32" ht="14" x14ac:dyDescent="0.2">
      <c r="C46" s="259" t="s">
        <v>127</v>
      </c>
      <c r="D46" s="259"/>
      <c r="E46" s="259"/>
      <c r="F46" s="259"/>
      <c r="G46" s="259"/>
      <c r="H46" s="259"/>
      <c r="I46" s="259"/>
      <c r="J46" s="259"/>
      <c r="K46" s="259"/>
      <c r="L46" s="259"/>
      <c r="M46" s="259"/>
      <c r="N46" s="259"/>
      <c r="O46" s="259"/>
      <c r="P46" s="259"/>
      <c r="Q46" s="259"/>
      <c r="R46" s="259"/>
      <c r="S46" s="259"/>
      <c r="T46" s="259"/>
      <c r="U46" s="259"/>
      <c r="V46" s="259"/>
      <c r="W46" s="252" t="s">
        <v>129</v>
      </c>
      <c r="X46" s="252"/>
      <c r="Y46" s="256">
        <v>10000</v>
      </c>
      <c r="Z46" s="256"/>
      <c r="AA46" s="256"/>
      <c r="AB46" s="256"/>
      <c r="AC46" s="256"/>
      <c r="AD46" s="78" t="s">
        <v>1</v>
      </c>
      <c r="AF46" s="79"/>
    </row>
    <row r="47" spans="1:32" ht="5.15" customHeight="1" x14ac:dyDescent="0.2">
      <c r="Q47" s="40"/>
      <c r="R47" s="40"/>
      <c r="S47" s="40"/>
      <c r="T47" s="40"/>
      <c r="U47" s="40"/>
      <c r="V47" s="40"/>
      <c r="W47" s="40"/>
      <c r="X47" s="40"/>
      <c r="Y47" s="40"/>
      <c r="Z47" s="40"/>
      <c r="AA47" s="40"/>
    </row>
    <row r="48" spans="1:32" x14ac:dyDescent="0.2">
      <c r="B48" s="7" t="s">
        <v>270</v>
      </c>
      <c r="C48" s="258" t="s">
        <v>406</v>
      </c>
      <c r="D48" s="258"/>
      <c r="E48" s="258"/>
      <c r="F48" s="258"/>
      <c r="G48" s="258"/>
      <c r="H48" s="258"/>
      <c r="I48" s="258"/>
      <c r="J48" s="258"/>
      <c r="K48" s="258"/>
      <c r="L48" s="258"/>
      <c r="M48" s="258"/>
      <c r="N48" s="258"/>
      <c r="O48" s="258"/>
      <c r="P48" s="258"/>
      <c r="Q48" s="258"/>
      <c r="R48" s="258"/>
      <c r="S48" s="258"/>
      <c r="T48" s="258"/>
      <c r="U48" s="258"/>
      <c r="V48" s="258"/>
      <c r="W48" s="258"/>
      <c r="Y48" s="7" t="s">
        <v>356</v>
      </c>
    </row>
    <row r="49" spans="2:34" ht="14" x14ac:dyDescent="0.2">
      <c r="C49" s="255" t="s">
        <v>180</v>
      </c>
      <c r="D49" s="255"/>
      <c r="E49" s="255"/>
      <c r="F49" s="262"/>
      <c r="G49" s="262"/>
      <c r="H49" s="262"/>
      <c r="I49" s="321">
        <v>1000</v>
      </c>
      <c r="J49" s="321"/>
      <c r="K49" s="321"/>
      <c r="L49" s="321"/>
      <c r="M49" s="321"/>
      <c r="N49" s="321"/>
      <c r="O49" s="321"/>
      <c r="P49" s="321"/>
      <c r="Q49" s="321"/>
      <c r="R49" s="321"/>
      <c r="S49" s="321"/>
      <c r="T49" s="321"/>
      <c r="U49" s="321"/>
      <c r="V49" s="321"/>
      <c r="W49" s="252" t="s">
        <v>129</v>
      </c>
      <c r="X49" s="252"/>
      <c r="Y49" s="249" t="str">
        <f>IF(F49="","",F49*I49)</f>
        <v/>
      </c>
      <c r="Z49" s="249"/>
      <c r="AA49" s="249"/>
      <c r="AB49" s="249"/>
      <c r="AC49" s="249"/>
      <c r="AD49" s="75" t="s">
        <v>357</v>
      </c>
      <c r="AE49" s="74"/>
    </row>
    <row r="50" spans="2:34" ht="5.15" customHeight="1" x14ac:dyDescent="0.2">
      <c r="J50" s="38"/>
      <c r="M50" s="80"/>
      <c r="N50" s="80"/>
      <c r="Q50" s="39"/>
      <c r="R50" s="39"/>
      <c r="S50" s="40"/>
      <c r="T50" s="40"/>
      <c r="U50" s="40"/>
      <c r="V50" s="40"/>
      <c r="W50" s="40"/>
      <c r="X50" s="40"/>
      <c r="Y50" s="40"/>
      <c r="Z50" s="40"/>
      <c r="AA50" s="40"/>
    </row>
    <row r="51" spans="2:34" ht="14" x14ac:dyDescent="0.2">
      <c r="B51" s="7" t="s">
        <v>273</v>
      </c>
      <c r="C51" s="258" t="s">
        <v>407</v>
      </c>
      <c r="D51" s="258"/>
      <c r="E51" s="258"/>
      <c r="F51" s="258"/>
      <c r="G51" s="258"/>
      <c r="H51" s="258"/>
      <c r="I51" s="258"/>
      <c r="J51" s="258"/>
      <c r="K51" s="258"/>
      <c r="L51" s="258"/>
      <c r="M51" s="258"/>
      <c r="N51" s="258"/>
      <c r="O51" s="258"/>
      <c r="P51" s="258"/>
      <c r="Q51" s="258"/>
      <c r="R51" s="258"/>
      <c r="S51" s="258"/>
      <c r="T51" s="258"/>
      <c r="U51" s="258"/>
      <c r="V51" s="258"/>
      <c r="W51" s="258"/>
      <c r="X51" s="40"/>
      <c r="Y51" s="7" t="s">
        <v>356</v>
      </c>
    </row>
    <row r="52" spans="2:34" ht="14" x14ac:dyDescent="0.2">
      <c r="C52" s="259" t="s">
        <v>173</v>
      </c>
      <c r="D52" s="259"/>
      <c r="E52" s="259"/>
      <c r="F52" s="259"/>
      <c r="G52" s="259"/>
      <c r="H52" s="7">
        <v>2</v>
      </c>
      <c r="I52" s="252" t="s">
        <v>266</v>
      </c>
      <c r="J52" s="252"/>
      <c r="K52" s="252"/>
      <c r="L52" s="7" t="s">
        <v>263</v>
      </c>
      <c r="M52" s="247">
        <f>U25</f>
        <v>6000</v>
      </c>
      <c r="N52" s="247"/>
      <c r="O52" s="247"/>
      <c r="P52" s="259" t="s">
        <v>265</v>
      </c>
      <c r="Q52" s="259"/>
      <c r="R52" s="259"/>
      <c r="S52" s="259"/>
      <c r="T52" s="259"/>
      <c r="U52" s="259"/>
      <c r="V52" s="259"/>
      <c r="W52" s="252" t="s">
        <v>129</v>
      </c>
      <c r="X52" s="252"/>
      <c r="Y52" s="254">
        <f>H52*M52</f>
        <v>12000</v>
      </c>
      <c r="Z52" s="254"/>
      <c r="AA52" s="254"/>
      <c r="AB52" s="254"/>
      <c r="AC52" s="254"/>
      <c r="AD52" s="75" t="s">
        <v>357</v>
      </c>
      <c r="AE52" s="74"/>
    </row>
    <row r="53" spans="2:34" ht="14" x14ac:dyDescent="0.2">
      <c r="C53" s="259" t="s">
        <v>268</v>
      </c>
      <c r="D53" s="259"/>
      <c r="E53" s="259"/>
      <c r="F53" s="259"/>
      <c r="G53" s="259"/>
      <c r="H53" s="247">
        <f>Y52</f>
        <v>12000</v>
      </c>
      <c r="I53" s="247"/>
      <c r="J53" s="247"/>
      <c r="K53" s="7" t="s">
        <v>264</v>
      </c>
      <c r="L53" s="7" t="s">
        <v>263</v>
      </c>
      <c r="M53" s="263">
        <v>0.3</v>
      </c>
      <c r="N53" s="263"/>
      <c r="O53" s="263"/>
      <c r="P53" s="252"/>
      <c r="Q53" s="252"/>
      <c r="R53" s="252"/>
      <c r="S53" s="252"/>
      <c r="T53" s="252"/>
      <c r="U53" s="252"/>
      <c r="V53" s="252"/>
      <c r="W53" s="252" t="s">
        <v>129</v>
      </c>
      <c r="X53" s="252"/>
      <c r="Y53" s="245">
        <f>H53*M53</f>
        <v>3600</v>
      </c>
      <c r="Z53" s="245"/>
      <c r="AA53" s="245"/>
      <c r="AB53" s="245"/>
      <c r="AC53" s="245"/>
      <c r="AD53" s="75" t="s">
        <v>357</v>
      </c>
      <c r="AE53" s="74"/>
    </row>
    <row r="54" spans="2:34" ht="14" x14ac:dyDescent="0.2">
      <c r="C54" s="259" t="s">
        <v>269</v>
      </c>
      <c r="D54" s="259"/>
      <c r="E54" s="259"/>
      <c r="F54" s="259"/>
      <c r="G54" s="259"/>
      <c r="H54" s="246">
        <f>Y52</f>
        <v>12000</v>
      </c>
      <c r="I54" s="246"/>
      <c r="J54" s="246"/>
      <c r="K54" s="7" t="s">
        <v>264</v>
      </c>
      <c r="L54" s="7" t="s">
        <v>267</v>
      </c>
      <c r="M54" s="247">
        <f>Y53</f>
        <v>3600</v>
      </c>
      <c r="N54" s="247"/>
      <c r="O54" s="247"/>
      <c r="P54" s="259" t="s">
        <v>264</v>
      </c>
      <c r="Q54" s="259"/>
      <c r="R54" s="259"/>
      <c r="S54" s="259"/>
      <c r="T54" s="259"/>
      <c r="U54" s="259"/>
      <c r="V54" s="259"/>
      <c r="W54" s="252" t="s">
        <v>129</v>
      </c>
      <c r="X54" s="252"/>
      <c r="Y54" s="248">
        <f>Y52+Y53</f>
        <v>15600</v>
      </c>
      <c r="Z54" s="248"/>
      <c r="AA54" s="248"/>
      <c r="AB54" s="248"/>
      <c r="AC54" s="248"/>
      <c r="AD54" s="75" t="s">
        <v>357</v>
      </c>
      <c r="AE54" s="74"/>
    </row>
    <row r="55" spans="2:34" ht="5.15" customHeight="1" x14ac:dyDescent="0.2">
      <c r="H55" s="81"/>
      <c r="I55" s="81"/>
      <c r="J55" s="81"/>
      <c r="M55" s="80"/>
      <c r="N55" s="80"/>
      <c r="O55" s="80"/>
      <c r="Q55" s="8"/>
      <c r="R55" s="8"/>
      <c r="S55" s="82"/>
      <c r="T55" s="82"/>
      <c r="U55" s="82"/>
      <c r="V55" s="82"/>
      <c r="W55" s="82"/>
      <c r="Y55" s="82"/>
      <c r="AD55" s="82"/>
      <c r="AE55" s="82"/>
    </row>
    <row r="56" spans="2:34" ht="14" x14ac:dyDescent="0.2">
      <c r="B56" s="7" t="s">
        <v>274</v>
      </c>
      <c r="C56" s="258" t="s">
        <v>408</v>
      </c>
      <c r="D56" s="258"/>
      <c r="E56" s="258"/>
      <c r="F56" s="258"/>
      <c r="G56" s="258"/>
      <c r="H56" s="258"/>
      <c r="I56" s="258"/>
      <c r="J56" s="258"/>
      <c r="K56" s="258"/>
      <c r="L56" s="258"/>
      <c r="M56" s="258"/>
      <c r="N56" s="258"/>
      <c r="O56" s="258"/>
      <c r="P56" s="258"/>
      <c r="Q56" s="258"/>
      <c r="R56" s="258"/>
      <c r="S56" s="258"/>
      <c r="T56" s="258"/>
      <c r="U56" s="258"/>
      <c r="V56" s="258"/>
      <c r="W56" s="258"/>
      <c r="Y56" s="7" t="s">
        <v>356</v>
      </c>
      <c r="AD56" s="82"/>
      <c r="AE56" s="82"/>
    </row>
    <row r="57" spans="2:34" ht="14" x14ac:dyDescent="0.2">
      <c r="C57" s="259" t="s">
        <v>173</v>
      </c>
      <c r="D57" s="259"/>
      <c r="E57" s="259"/>
      <c r="F57" s="259"/>
      <c r="G57" s="259"/>
      <c r="H57" s="7">
        <v>2</v>
      </c>
      <c r="I57" s="252" t="s">
        <v>266</v>
      </c>
      <c r="J57" s="252"/>
      <c r="K57" s="252"/>
      <c r="L57" s="7" t="s">
        <v>263</v>
      </c>
      <c r="M57" s="247">
        <f>U25</f>
        <v>6000</v>
      </c>
      <c r="N57" s="247"/>
      <c r="O57" s="247"/>
      <c r="P57" s="259" t="s">
        <v>265</v>
      </c>
      <c r="Q57" s="259"/>
      <c r="R57" s="259"/>
      <c r="S57" s="259"/>
      <c r="T57" s="259"/>
      <c r="U57" s="259"/>
      <c r="V57" s="259"/>
      <c r="W57" s="252" t="s">
        <v>129</v>
      </c>
      <c r="X57" s="252"/>
      <c r="Y57" s="254">
        <f>H57*M57</f>
        <v>12000</v>
      </c>
      <c r="Z57" s="254"/>
      <c r="AA57" s="254"/>
      <c r="AB57" s="254"/>
      <c r="AC57" s="254"/>
      <c r="AD57" s="75" t="s">
        <v>357</v>
      </c>
      <c r="AE57" s="74"/>
    </row>
    <row r="58" spans="2:34" ht="14" x14ac:dyDescent="0.2">
      <c r="C58" s="259" t="s">
        <v>268</v>
      </c>
      <c r="D58" s="259"/>
      <c r="E58" s="259"/>
      <c r="F58" s="259"/>
      <c r="G58" s="259"/>
      <c r="H58" s="247">
        <f>Y57</f>
        <v>12000</v>
      </c>
      <c r="I58" s="247"/>
      <c r="J58" s="247"/>
      <c r="K58" s="7" t="s">
        <v>264</v>
      </c>
      <c r="L58" s="7" t="s">
        <v>263</v>
      </c>
      <c r="M58" s="263">
        <v>0.3</v>
      </c>
      <c r="N58" s="263"/>
      <c r="O58" s="263"/>
      <c r="P58" s="259"/>
      <c r="Q58" s="259"/>
      <c r="R58" s="259"/>
      <c r="S58" s="259"/>
      <c r="T58" s="259"/>
      <c r="U58" s="259"/>
      <c r="V58" s="259"/>
      <c r="W58" s="252" t="s">
        <v>129</v>
      </c>
      <c r="X58" s="252"/>
      <c r="Y58" s="245">
        <f>H58*M58</f>
        <v>3600</v>
      </c>
      <c r="Z58" s="245"/>
      <c r="AA58" s="245"/>
      <c r="AB58" s="245"/>
      <c r="AC58" s="245"/>
      <c r="AD58" s="75" t="s">
        <v>357</v>
      </c>
      <c r="AE58" s="74"/>
    </row>
    <row r="59" spans="2:34" ht="14" x14ac:dyDescent="0.2">
      <c r="C59" s="259" t="s">
        <v>269</v>
      </c>
      <c r="D59" s="259"/>
      <c r="E59" s="259"/>
      <c r="F59" s="259"/>
      <c r="G59" s="259"/>
      <c r="H59" s="246">
        <f>Y57</f>
        <v>12000</v>
      </c>
      <c r="I59" s="246"/>
      <c r="J59" s="246"/>
      <c r="K59" s="7" t="s">
        <v>264</v>
      </c>
      <c r="L59" s="7" t="s">
        <v>267</v>
      </c>
      <c r="M59" s="247">
        <f>Y58</f>
        <v>3600</v>
      </c>
      <c r="N59" s="247"/>
      <c r="O59" s="247"/>
      <c r="P59" s="259" t="s">
        <v>264</v>
      </c>
      <c r="Q59" s="259"/>
      <c r="R59" s="259"/>
      <c r="S59" s="259"/>
      <c r="T59" s="259"/>
      <c r="U59" s="259"/>
      <c r="V59" s="259"/>
      <c r="W59" s="252" t="s">
        <v>129</v>
      </c>
      <c r="X59" s="252"/>
      <c r="Y59" s="248">
        <f>Y57+Y58</f>
        <v>15600</v>
      </c>
      <c r="Z59" s="248"/>
      <c r="AA59" s="248"/>
      <c r="AB59" s="248"/>
      <c r="AC59" s="248"/>
      <c r="AD59" s="75" t="s">
        <v>357</v>
      </c>
      <c r="AE59" s="74"/>
    </row>
    <row r="60" spans="2:34" ht="5.15" customHeight="1" x14ac:dyDescent="0.2">
      <c r="J60" s="38"/>
      <c r="M60" s="80"/>
      <c r="N60" s="80"/>
      <c r="Q60" s="39"/>
      <c r="R60" s="39"/>
      <c r="S60" s="40"/>
      <c r="T60" s="40"/>
      <c r="U60" s="40"/>
      <c r="V60" s="40"/>
      <c r="W60" s="40"/>
      <c r="Y60" s="40"/>
      <c r="AD60" s="40"/>
      <c r="AE60" s="40"/>
    </row>
    <row r="61" spans="2:34" ht="14" x14ac:dyDescent="0.2">
      <c r="B61" s="7" t="s">
        <v>275</v>
      </c>
      <c r="C61" s="258" t="s">
        <v>409</v>
      </c>
      <c r="D61" s="258"/>
      <c r="E61" s="258"/>
      <c r="F61" s="258"/>
      <c r="G61" s="258"/>
      <c r="H61" s="258"/>
      <c r="I61" s="258"/>
      <c r="J61" s="258"/>
      <c r="K61" s="258"/>
      <c r="L61" s="258"/>
      <c r="M61" s="258"/>
      <c r="N61" s="258"/>
      <c r="O61" s="258"/>
      <c r="P61" s="258"/>
      <c r="Q61" s="258"/>
      <c r="R61" s="258"/>
      <c r="S61" s="258"/>
      <c r="T61" s="258"/>
      <c r="U61" s="258"/>
      <c r="V61" s="258"/>
      <c r="W61" s="258"/>
      <c r="Y61" s="7" t="s">
        <v>356</v>
      </c>
      <c r="AD61" s="40"/>
      <c r="AE61" s="40"/>
    </row>
    <row r="62" spans="2:34" ht="14" x14ac:dyDescent="0.2">
      <c r="C62" s="259" t="s">
        <v>128</v>
      </c>
      <c r="D62" s="259"/>
      <c r="E62" s="259"/>
      <c r="F62" s="259"/>
      <c r="G62" s="259"/>
      <c r="H62" s="259"/>
      <c r="I62" s="259"/>
      <c r="J62" s="259"/>
      <c r="K62" s="259"/>
      <c r="L62" s="259"/>
      <c r="M62" s="259"/>
      <c r="N62" s="259"/>
      <c r="O62" s="259"/>
      <c r="P62" s="259"/>
      <c r="Q62" s="259"/>
      <c r="R62" s="259"/>
      <c r="S62" s="259"/>
      <c r="T62" s="259"/>
      <c r="U62" s="259"/>
      <c r="V62" s="259"/>
      <c r="W62" s="252" t="s">
        <v>129</v>
      </c>
      <c r="X62" s="252"/>
      <c r="Y62" s="249">
        <f>IF(S2="■",35000*0.7,35000)</f>
        <v>35000</v>
      </c>
      <c r="Z62" s="249"/>
      <c r="AA62" s="249"/>
      <c r="AB62" s="249"/>
      <c r="AC62" s="249"/>
      <c r="AD62" s="75" t="s">
        <v>357</v>
      </c>
      <c r="AE62" s="74"/>
      <c r="AH62" s="114"/>
    </row>
    <row r="63" spans="2:34" ht="14" x14ac:dyDescent="0.2">
      <c r="C63" s="259" t="s">
        <v>387</v>
      </c>
      <c r="D63" s="259"/>
      <c r="E63" s="259"/>
      <c r="F63" s="259"/>
      <c r="G63" s="259"/>
      <c r="H63" s="247">
        <f>IF(S2="■",15000*0.7,15000)</f>
        <v>15000</v>
      </c>
      <c r="I63" s="247"/>
      <c r="J63" s="247"/>
      <c r="K63" s="259" t="s">
        <v>264</v>
      </c>
      <c r="L63" s="259"/>
      <c r="M63" s="259"/>
      <c r="N63" s="259"/>
      <c r="O63" s="259"/>
      <c r="P63" s="259"/>
      <c r="Q63" s="259"/>
      <c r="R63" s="259"/>
      <c r="S63" s="259"/>
      <c r="T63" s="259"/>
      <c r="U63" s="259"/>
      <c r="V63" s="259"/>
      <c r="W63" s="252" t="s">
        <v>129</v>
      </c>
      <c r="X63" s="252"/>
      <c r="Y63" s="245">
        <f>H63</f>
        <v>15000</v>
      </c>
      <c r="Z63" s="245"/>
      <c r="AA63" s="245"/>
      <c r="AB63" s="245"/>
      <c r="AC63" s="245"/>
      <c r="AD63" s="75" t="s">
        <v>357</v>
      </c>
      <c r="AE63" s="74"/>
    </row>
    <row r="64" spans="2:34" ht="14" x14ac:dyDescent="0.2">
      <c r="C64" s="259" t="s">
        <v>269</v>
      </c>
      <c r="D64" s="259"/>
      <c r="E64" s="259"/>
      <c r="F64" s="259"/>
      <c r="G64" s="259"/>
      <c r="H64" s="246">
        <f>Y62</f>
        <v>35000</v>
      </c>
      <c r="I64" s="246"/>
      <c r="J64" s="246"/>
      <c r="K64" s="7" t="s">
        <v>264</v>
      </c>
      <c r="L64" s="7" t="s">
        <v>267</v>
      </c>
      <c r="M64" s="247">
        <f>Y63</f>
        <v>15000</v>
      </c>
      <c r="N64" s="247"/>
      <c r="O64" s="247"/>
      <c r="P64" s="259" t="s">
        <v>264</v>
      </c>
      <c r="Q64" s="259"/>
      <c r="R64" s="259"/>
      <c r="S64" s="259"/>
      <c r="T64" s="259"/>
      <c r="U64" s="259"/>
      <c r="V64" s="259"/>
      <c r="W64" s="252" t="s">
        <v>129</v>
      </c>
      <c r="X64" s="252"/>
      <c r="Y64" s="248">
        <f>Y62+Y63</f>
        <v>50000</v>
      </c>
      <c r="Z64" s="248"/>
      <c r="AA64" s="248"/>
      <c r="AB64" s="248"/>
      <c r="AC64" s="248"/>
      <c r="AD64" s="75" t="s">
        <v>357</v>
      </c>
      <c r="AE64" s="74"/>
    </row>
    <row r="65" spans="1:31" ht="5.15" customHeight="1" x14ac:dyDescent="0.2">
      <c r="Q65" s="40"/>
      <c r="R65" s="40"/>
      <c r="S65" s="40"/>
      <c r="T65" s="40"/>
      <c r="U65" s="40"/>
      <c r="V65" s="40"/>
      <c r="W65" s="40"/>
      <c r="Y65" s="40"/>
      <c r="AD65" s="40"/>
      <c r="AE65" s="40"/>
    </row>
    <row r="66" spans="1:31" ht="14" x14ac:dyDescent="0.2">
      <c r="B66" s="7" t="s">
        <v>276</v>
      </c>
      <c r="C66" s="258" t="s">
        <v>410</v>
      </c>
      <c r="D66" s="258"/>
      <c r="E66" s="258"/>
      <c r="F66" s="258"/>
      <c r="G66" s="258"/>
      <c r="H66" s="258"/>
      <c r="I66" s="258"/>
      <c r="J66" s="258"/>
      <c r="K66" s="258"/>
      <c r="L66" s="258"/>
      <c r="M66" s="258"/>
      <c r="N66" s="258"/>
      <c r="O66" s="258"/>
      <c r="P66" s="258"/>
      <c r="Q66" s="258"/>
      <c r="R66" s="258"/>
      <c r="S66" s="258"/>
      <c r="T66" s="258"/>
      <c r="U66" s="258"/>
      <c r="V66" s="258"/>
      <c r="W66" s="258"/>
      <c r="Y66" s="7" t="s">
        <v>356</v>
      </c>
      <c r="AD66" s="40"/>
      <c r="AE66" s="40"/>
    </row>
    <row r="67" spans="1:31" ht="14" x14ac:dyDescent="0.2">
      <c r="C67" s="259" t="s">
        <v>128</v>
      </c>
      <c r="D67" s="259"/>
      <c r="E67" s="259"/>
      <c r="F67" s="259"/>
      <c r="G67" s="259"/>
      <c r="H67" s="259"/>
      <c r="I67" s="259"/>
      <c r="J67" s="259"/>
      <c r="K67" s="259"/>
      <c r="L67" s="259"/>
      <c r="M67" s="259"/>
      <c r="N67" s="259"/>
      <c r="O67" s="259"/>
      <c r="P67" s="259"/>
      <c r="Q67" s="259"/>
      <c r="R67" s="259"/>
      <c r="S67" s="259"/>
      <c r="T67" s="259"/>
      <c r="U67" s="259"/>
      <c r="V67" s="259"/>
      <c r="W67" s="252" t="s">
        <v>129</v>
      </c>
      <c r="X67" s="252"/>
      <c r="Y67" s="249">
        <f>IF(S2="■",50000*0.7,50000)</f>
        <v>50000</v>
      </c>
      <c r="Z67" s="249"/>
      <c r="AA67" s="249"/>
      <c r="AB67" s="249"/>
      <c r="AC67" s="249"/>
      <c r="AD67" s="75" t="s">
        <v>357</v>
      </c>
      <c r="AE67" s="74"/>
    </row>
    <row r="68" spans="1:31" ht="5.15" customHeight="1" x14ac:dyDescent="0.2">
      <c r="Q68" s="40"/>
      <c r="R68" s="40"/>
      <c r="S68" s="40"/>
      <c r="T68" s="40"/>
      <c r="U68" s="40"/>
      <c r="V68" s="40"/>
      <c r="W68" s="40"/>
      <c r="Y68" s="40"/>
      <c r="AD68" s="40"/>
      <c r="AE68" s="40"/>
    </row>
    <row r="69" spans="1:31" ht="14" x14ac:dyDescent="0.2">
      <c r="B69" s="7" t="s">
        <v>277</v>
      </c>
      <c r="C69" s="258" t="s">
        <v>411</v>
      </c>
      <c r="D69" s="258"/>
      <c r="E69" s="258"/>
      <c r="F69" s="258"/>
      <c r="G69" s="258"/>
      <c r="H69" s="258"/>
      <c r="I69" s="258"/>
      <c r="J69" s="258"/>
      <c r="K69" s="258"/>
      <c r="L69" s="258"/>
      <c r="M69" s="258"/>
      <c r="N69" s="258"/>
      <c r="O69" s="258"/>
      <c r="P69" s="258"/>
      <c r="Q69" s="258"/>
      <c r="R69" s="258"/>
      <c r="S69" s="258"/>
      <c r="T69" s="258"/>
      <c r="U69" s="258"/>
      <c r="V69" s="258"/>
      <c r="W69" s="258"/>
      <c r="Y69" s="7" t="s">
        <v>356</v>
      </c>
      <c r="AD69" s="40"/>
      <c r="AE69" s="40"/>
    </row>
    <row r="70" spans="1:31" ht="14" x14ac:dyDescent="0.2">
      <c r="C70" s="259" t="s">
        <v>128</v>
      </c>
      <c r="D70" s="259"/>
      <c r="E70" s="259"/>
      <c r="F70" s="259"/>
      <c r="G70" s="259"/>
      <c r="H70" s="259"/>
      <c r="I70" s="259"/>
      <c r="J70" s="259"/>
      <c r="K70" s="259"/>
      <c r="L70" s="259"/>
      <c r="M70" s="259"/>
      <c r="N70" s="259"/>
      <c r="O70" s="259"/>
      <c r="P70" s="259"/>
      <c r="Q70" s="259"/>
      <c r="R70" s="259"/>
      <c r="S70" s="259"/>
      <c r="T70" s="259"/>
      <c r="U70" s="259"/>
      <c r="V70" s="259"/>
      <c r="W70" s="252" t="s">
        <v>129</v>
      </c>
      <c r="X70" s="252"/>
      <c r="Y70" s="249">
        <f>IF(S2="■","－",100000)</f>
        <v>100000</v>
      </c>
      <c r="Z70" s="249"/>
      <c r="AA70" s="249"/>
      <c r="AB70" s="249"/>
      <c r="AC70" s="249"/>
      <c r="AD70" s="75" t="s">
        <v>357</v>
      </c>
      <c r="AE70" s="74"/>
    </row>
    <row r="71" spans="1:31" ht="5.15" customHeight="1" x14ac:dyDescent="0.2">
      <c r="Q71" s="40"/>
      <c r="R71" s="40"/>
      <c r="S71" s="40"/>
      <c r="T71" s="40"/>
      <c r="U71" s="40"/>
      <c r="V71" s="40"/>
      <c r="W71" s="40"/>
      <c r="Y71" s="40"/>
      <c r="AD71" s="40"/>
      <c r="AE71" s="40"/>
    </row>
    <row r="72" spans="1:31" ht="14" x14ac:dyDescent="0.2">
      <c r="B72" s="7" t="s">
        <v>279</v>
      </c>
      <c r="C72" s="258" t="s">
        <v>412</v>
      </c>
      <c r="D72" s="258"/>
      <c r="E72" s="258"/>
      <c r="F72" s="258"/>
      <c r="G72" s="258"/>
      <c r="H72" s="258"/>
      <c r="I72" s="258"/>
      <c r="J72" s="258"/>
      <c r="K72" s="258"/>
      <c r="L72" s="258"/>
      <c r="M72" s="258"/>
      <c r="N72" s="258"/>
      <c r="O72" s="258"/>
      <c r="P72" s="258"/>
      <c r="Q72" s="258"/>
      <c r="R72" s="258"/>
      <c r="S72" s="258"/>
      <c r="T72" s="258"/>
      <c r="U72" s="258"/>
      <c r="V72" s="258"/>
      <c r="W72" s="258"/>
      <c r="Y72" s="7" t="s">
        <v>356</v>
      </c>
      <c r="AD72" s="40"/>
      <c r="AE72" s="40"/>
    </row>
    <row r="73" spans="1:31" ht="14" x14ac:dyDescent="0.2">
      <c r="C73" s="258" t="s">
        <v>128</v>
      </c>
      <c r="D73" s="258"/>
      <c r="E73" s="258"/>
      <c r="F73" s="258"/>
      <c r="G73" s="258"/>
      <c r="H73" s="258"/>
      <c r="I73" s="258"/>
      <c r="J73" s="258"/>
      <c r="K73" s="258"/>
      <c r="L73" s="258"/>
      <c r="M73" s="258"/>
      <c r="N73" s="258"/>
      <c r="O73" s="258"/>
      <c r="P73" s="258"/>
      <c r="Q73" s="258"/>
      <c r="R73" s="258"/>
      <c r="S73" s="258"/>
      <c r="T73" s="258"/>
      <c r="U73" s="258"/>
      <c r="V73" s="258"/>
      <c r="W73" s="252" t="s">
        <v>129</v>
      </c>
      <c r="X73" s="252"/>
      <c r="Y73" s="249">
        <f>IF(S2="■",50000*0.7,50000)</f>
        <v>50000</v>
      </c>
      <c r="Z73" s="249"/>
      <c r="AA73" s="249"/>
      <c r="AB73" s="249"/>
      <c r="AC73" s="249"/>
      <c r="AD73" s="75" t="s">
        <v>357</v>
      </c>
      <c r="AE73" s="74"/>
    </row>
    <row r="74" spans="1:31" ht="5.15" customHeight="1" x14ac:dyDescent="0.2"/>
    <row r="75" spans="1:31" x14ac:dyDescent="0.2">
      <c r="B75" s="7" t="s">
        <v>335</v>
      </c>
      <c r="C75" s="259" t="s">
        <v>318</v>
      </c>
      <c r="D75" s="259"/>
      <c r="E75" s="259"/>
      <c r="F75" s="259"/>
      <c r="G75" s="259"/>
      <c r="H75" s="259"/>
      <c r="I75" s="259"/>
      <c r="J75" s="259"/>
      <c r="K75" s="259"/>
      <c r="L75" s="259"/>
      <c r="M75" s="259"/>
      <c r="N75" s="259"/>
      <c r="O75" s="259"/>
      <c r="P75" s="259"/>
      <c r="Q75" s="259"/>
      <c r="R75" s="259"/>
      <c r="S75" s="259"/>
      <c r="T75" s="259"/>
      <c r="U75" s="259"/>
      <c r="V75" s="259"/>
      <c r="W75" s="83"/>
      <c r="Y75" s="7" t="s">
        <v>356</v>
      </c>
      <c r="AD75" s="83"/>
      <c r="AE75" s="83"/>
    </row>
    <row r="76" spans="1:31" ht="14" x14ac:dyDescent="0.2">
      <c r="C76" s="84" t="str">
        <f>S35</f>
        <v>■</v>
      </c>
      <c r="D76" s="259" t="s">
        <v>334</v>
      </c>
      <c r="E76" s="259"/>
      <c r="F76" s="259"/>
      <c r="G76" s="259"/>
      <c r="H76" s="259"/>
      <c r="I76" s="259"/>
      <c r="J76" s="259"/>
      <c r="K76" s="259"/>
      <c r="L76" s="259"/>
      <c r="M76" s="259"/>
      <c r="N76" s="259"/>
      <c r="O76" s="259"/>
      <c r="P76" s="259"/>
      <c r="Q76" s="259"/>
      <c r="R76" s="259"/>
      <c r="S76" s="259"/>
      <c r="T76" s="259"/>
      <c r="U76" s="259"/>
      <c r="V76" s="259"/>
      <c r="W76" s="252" t="s">
        <v>129</v>
      </c>
      <c r="X76" s="252"/>
      <c r="Y76" s="253" t="str">
        <f>IF(C76="■","購入金額","")</f>
        <v>購入金額</v>
      </c>
      <c r="Z76" s="253"/>
      <c r="AA76" s="253"/>
      <c r="AB76" s="253"/>
      <c r="AC76" s="253"/>
      <c r="AD76" s="75" t="s">
        <v>357</v>
      </c>
      <c r="AE76" s="74"/>
    </row>
    <row r="77" spans="1:31" ht="5.15" customHeight="1" x14ac:dyDescent="0.2"/>
    <row r="78" spans="1:31" x14ac:dyDescent="0.2">
      <c r="A78" s="259" t="s">
        <v>262</v>
      </c>
      <c r="B78" s="259"/>
      <c r="C78" s="259"/>
      <c r="D78" s="259"/>
      <c r="E78" s="259"/>
      <c r="F78" s="259"/>
      <c r="G78" s="259"/>
      <c r="H78" s="259"/>
      <c r="I78" s="259"/>
      <c r="J78" s="259"/>
      <c r="K78" s="259"/>
      <c r="L78" s="259"/>
      <c r="M78" s="259"/>
      <c r="N78" s="259"/>
      <c r="O78" s="259"/>
      <c r="P78" s="259"/>
      <c r="Q78" s="259"/>
      <c r="R78" s="259"/>
      <c r="S78" s="259"/>
      <c r="T78" s="259"/>
      <c r="U78" s="259"/>
      <c r="V78" s="259"/>
    </row>
    <row r="79" spans="1:31" ht="14" x14ac:dyDescent="0.2">
      <c r="B79" s="7" t="s">
        <v>271</v>
      </c>
      <c r="C79" s="258" t="s">
        <v>413</v>
      </c>
      <c r="D79" s="258"/>
      <c r="E79" s="258"/>
      <c r="F79" s="258"/>
      <c r="G79" s="258"/>
      <c r="H79" s="258"/>
      <c r="I79" s="258"/>
      <c r="J79" s="258"/>
      <c r="K79" s="252" t="s">
        <v>315</v>
      </c>
      <c r="L79" s="252"/>
      <c r="M79" s="252"/>
      <c r="N79" s="85">
        <v>20</v>
      </c>
      <c r="O79" s="259" t="s">
        <v>205</v>
      </c>
      <c r="P79" s="259"/>
      <c r="Q79" s="259"/>
      <c r="R79" s="259"/>
      <c r="S79" s="259"/>
      <c r="T79" s="259"/>
      <c r="U79" s="259"/>
      <c r="V79" s="259"/>
      <c r="Y79" s="7" t="s">
        <v>356</v>
      </c>
    </row>
    <row r="80" spans="1:31" ht="14" x14ac:dyDescent="0.2">
      <c r="C80" s="259" t="s">
        <v>369</v>
      </c>
      <c r="D80" s="259"/>
      <c r="E80" s="259"/>
      <c r="F80" s="259"/>
      <c r="G80" s="259"/>
      <c r="H80" s="259"/>
      <c r="I80" s="259"/>
      <c r="J80" s="259"/>
      <c r="K80" s="259"/>
      <c r="L80" s="259"/>
      <c r="M80" s="259"/>
      <c r="N80" s="259"/>
      <c r="O80" s="259"/>
      <c r="P80" s="259"/>
      <c r="Q80" s="259"/>
      <c r="R80" s="259"/>
      <c r="S80" s="259"/>
      <c r="T80" s="259"/>
      <c r="U80" s="259"/>
      <c r="V80" s="259"/>
      <c r="W80" s="252" t="s">
        <v>129</v>
      </c>
      <c r="X80" s="252"/>
      <c r="Y80" s="249">
        <v>10000</v>
      </c>
      <c r="Z80" s="249"/>
      <c r="AA80" s="249"/>
      <c r="AB80" s="249"/>
      <c r="AC80" s="249"/>
      <c r="AD80" s="75" t="s">
        <v>357</v>
      </c>
      <c r="AE80" s="74"/>
    </row>
    <row r="81" spans="3:31" ht="14" x14ac:dyDescent="0.2">
      <c r="C81" s="259" t="s">
        <v>380</v>
      </c>
      <c r="D81" s="259"/>
      <c r="E81" s="259"/>
      <c r="F81" s="259"/>
      <c r="G81" s="259"/>
      <c r="H81" s="259"/>
      <c r="I81" s="259"/>
      <c r="J81" s="259"/>
      <c r="K81" s="259"/>
      <c r="L81" s="247">
        <v>8000</v>
      </c>
      <c r="M81" s="247"/>
      <c r="N81" s="247"/>
      <c r="O81" s="7" t="s">
        <v>357</v>
      </c>
      <c r="P81" s="7" t="s">
        <v>359</v>
      </c>
      <c r="Q81" s="250">
        <f>N79</f>
        <v>20</v>
      </c>
      <c r="R81" s="250"/>
      <c r="S81" s="250"/>
      <c r="T81" s="250"/>
      <c r="U81" s="7" t="s">
        <v>360</v>
      </c>
      <c r="W81" s="252" t="s">
        <v>129</v>
      </c>
      <c r="X81" s="252"/>
      <c r="Y81" s="251">
        <f>IF(N79="","",L81*N79)</f>
        <v>160000</v>
      </c>
      <c r="Z81" s="251"/>
      <c r="AA81" s="251"/>
      <c r="AB81" s="251"/>
      <c r="AC81" s="251"/>
      <c r="AD81" s="75" t="s">
        <v>357</v>
      </c>
      <c r="AE81" s="74"/>
    </row>
    <row r="82" spans="3:31" ht="14" x14ac:dyDescent="0.2">
      <c r="C82" s="259" t="s">
        <v>358</v>
      </c>
      <c r="D82" s="259"/>
      <c r="E82" s="259"/>
      <c r="F82" s="259"/>
      <c r="G82" s="259"/>
      <c r="H82" s="259"/>
      <c r="I82" s="259"/>
      <c r="J82" s="259"/>
      <c r="K82" s="259"/>
      <c r="L82" s="322">
        <f>Y80</f>
        <v>10000</v>
      </c>
      <c r="M82" s="322"/>
      <c r="N82" s="322"/>
      <c r="O82" s="7" t="s">
        <v>1</v>
      </c>
      <c r="P82" s="7" t="s">
        <v>267</v>
      </c>
      <c r="Q82" s="323">
        <f>Y81</f>
        <v>160000</v>
      </c>
      <c r="R82" s="323"/>
      <c r="S82" s="323"/>
      <c r="T82" s="323"/>
      <c r="U82" s="7" t="s">
        <v>1</v>
      </c>
      <c r="W82" s="252" t="s">
        <v>129</v>
      </c>
      <c r="X82" s="252"/>
      <c r="Y82" s="245">
        <f>IF(N79="","",Y80+Y81)</f>
        <v>170000</v>
      </c>
      <c r="Z82" s="245"/>
      <c r="AA82" s="245"/>
      <c r="AB82" s="245"/>
      <c r="AC82" s="245"/>
      <c r="AD82" s="75" t="s">
        <v>357</v>
      </c>
      <c r="AE82" s="74"/>
    </row>
  </sheetData>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219">
    <mergeCell ref="C75:V75"/>
    <mergeCell ref="D76:V76"/>
    <mergeCell ref="A78:V78"/>
    <mergeCell ref="C80:V80"/>
    <mergeCell ref="C81:K81"/>
    <mergeCell ref="C82:K82"/>
    <mergeCell ref="O79:V79"/>
    <mergeCell ref="C72:W72"/>
    <mergeCell ref="C79:J79"/>
    <mergeCell ref="L82:N82"/>
    <mergeCell ref="L81:N81"/>
    <mergeCell ref="Q82:T82"/>
    <mergeCell ref="A33:V33"/>
    <mergeCell ref="C34:V34"/>
    <mergeCell ref="C36:G36"/>
    <mergeCell ref="N36:V36"/>
    <mergeCell ref="A38:V38"/>
    <mergeCell ref="A42:V42"/>
    <mergeCell ref="C46:V46"/>
    <mergeCell ref="W34:X34"/>
    <mergeCell ref="C73:V73"/>
    <mergeCell ref="C51:W51"/>
    <mergeCell ref="C56:W56"/>
    <mergeCell ref="H58:J58"/>
    <mergeCell ref="M58:O58"/>
    <mergeCell ref="M54:O54"/>
    <mergeCell ref="H54:J54"/>
    <mergeCell ref="W43:X43"/>
    <mergeCell ref="W49:X49"/>
    <mergeCell ref="I49:V49"/>
    <mergeCell ref="C52:G52"/>
    <mergeCell ref="P52:V52"/>
    <mergeCell ref="C53:G53"/>
    <mergeCell ref="C54:G54"/>
    <mergeCell ref="P53:V53"/>
    <mergeCell ref="P54:V54"/>
    <mergeCell ref="C58:G58"/>
    <mergeCell ref="C45:W45"/>
    <mergeCell ref="C43:V43"/>
    <mergeCell ref="C66:W66"/>
    <mergeCell ref="C69:W69"/>
    <mergeCell ref="C70:V70"/>
    <mergeCell ref="C62:V62"/>
    <mergeCell ref="C63:G63"/>
    <mergeCell ref="C64:G64"/>
    <mergeCell ref="K63:V63"/>
    <mergeCell ref="P64:V64"/>
    <mergeCell ref="C67:V67"/>
    <mergeCell ref="Y12:AF12"/>
    <mergeCell ref="H12:X12"/>
    <mergeCell ref="Y28:AF28"/>
    <mergeCell ref="A17:U17"/>
    <mergeCell ref="H20:X20"/>
    <mergeCell ref="Y26:AF26"/>
    <mergeCell ref="A31:U31"/>
    <mergeCell ref="H28:X28"/>
    <mergeCell ref="A24:G24"/>
    <mergeCell ref="H24:X24"/>
    <mergeCell ref="Y24:AF24"/>
    <mergeCell ref="A25:G25"/>
    <mergeCell ref="V31:X31"/>
    <mergeCell ref="Q26:S26"/>
    <mergeCell ref="U26:W26"/>
    <mergeCell ref="Y30:AF30"/>
    <mergeCell ref="Y31:AF31"/>
    <mergeCell ref="Q27:S27"/>
    <mergeCell ref="Y13:AF13"/>
    <mergeCell ref="Y14:AF14"/>
    <mergeCell ref="Y29:AF29"/>
    <mergeCell ref="A30:X30"/>
    <mergeCell ref="Y16:AF16"/>
    <mergeCell ref="Y15:AF15"/>
    <mergeCell ref="Y17:AF17"/>
    <mergeCell ref="Y18:AF18"/>
    <mergeCell ref="Y22:AF22"/>
    <mergeCell ref="Y20:AF21"/>
    <mergeCell ref="Y27:AF27"/>
    <mergeCell ref="Y19:AF19"/>
    <mergeCell ref="A26:G26"/>
    <mergeCell ref="M27:P27"/>
    <mergeCell ref="I27:L27"/>
    <mergeCell ref="Y25:AF25"/>
    <mergeCell ref="A13:G13"/>
    <mergeCell ref="A14:G14"/>
    <mergeCell ref="U27:W27"/>
    <mergeCell ref="A12:G12"/>
    <mergeCell ref="A16:X16"/>
    <mergeCell ref="A15:X15"/>
    <mergeCell ref="H13:O13"/>
    <mergeCell ref="Q13:X13"/>
    <mergeCell ref="H14:X14"/>
    <mergeCell ref="A29:X29"/>
    <mergeCell ref="I26:L26"/>
    <mergeCell ref="A28:G28"/>
    <mergeCell ref="V17:X17"/>
    <mergeCell ref="A19:G19"/>
    <mergeCell ref="H19:X19"/>
    <mergeCell ref="I21:K21"/>
    <mergeCell ref="L21:X21"/>
    <mergeCell ref="A20:G21"/>
    <mergeCell ref="A27:G27"/>
    <mergeCell ref="A22:G22"/>
    <mergeCell ref="H22:J22"/>
    <mergeCell ref="K22:U22"/>
    <mergeCell ref="V22:X22"/>
    <mergeCell ref="H25:P25"/>
    <mergeCell ref="M26:P26"/>
    <mergeCell ref="U25:W25"/>
    <mergeCell ref="Q25:S25"/>
    <mergeCell ref="K1:N1"/>
    <mergeCell ref="K2:N3"/>
    <mergeCell ref="A7:G7"/>
    <mergeCell ref="AC4:AF4"/>
    <mergeCell ref="Y4:AB4"/>
    <mergeCell ref="Q4:S4"/>
    <mergeCell ref="U4:X4"/>
    <mergeCell ref="A4:O4"/>
    <mergeCell ref="O1:AF1"/>
    <mergeCell ref="P2:R2"/>
    <mergeCell ref="T2:W2"/>
    <mergeCell ref="Y2:AF2"/>
    <mergeCell ref="P3:R3"/>
    <mergeCell ref="T3:W3"/>
    <mergeCell ref="Y3:AF3"/>
    <mergeCell ref="W5:AF5"/>
    <mergeCell ref="H6:AF6"/>
    <mergeCell ref="A11:X11"/>
    <mergeCell ref="Y10:AF10"/>
    <mergeCell ref="Y11:AF11"/>
    <mergeCell ref="A10:G10"/>
    <mergeCell ref="A9:G9"/>
    <mergeCell ref="A5:G5"/>
    <mergeCell ref="H5:N5"/>
    <mergeCell ref="A6:G6"/>
    <mergeCell ref="O5:V5"/>
    <mergeCell ref="H7:I7"/>
    <mergeCell ref="Y9:AF9"/>
    <mergeCell ref="H9:X9"/>
    <mergeCell ref="Z7:AC7"/>
    <mergeCell ref="L10:O10"/>
    <mergeCell ref="P10:X10"/>
    <mergeCell ref="H10:K10"/>
    <mergeCell ref="K7:M7"/>
    <mergeCell ref="N7:P7"/>
    <mergeCell ref="Q7:U7"/>
    <mergeCell ref="V7:Y7"/>
    <mergeCell ref="AD7:AE7"/>
    <mergeCell ref="Y54:AC54"/>
    <mergeCell ref="C35:Q35"/>
    <mergeCell ref="W53:X53"/>
    <mergeCell ref="W54:X54"/>
    <mergeCell ref="W57:X57"/>
    <mergeCell ref="W58:X58"/>
    <mergeCell ref="W59:X59"/>
    <mergeCell ref="W62:X62"/>
    <mergeCell ref="H59:J59"/>
    <mergeCell ref="C49:E49"/>
    <mergeCell ref="K36:M36"/>
    <mergeCell ref="H36:I36"/>
    <mergeCell ref="W40:X40"/>
    <mergeCell ref="I57:K57"/>
    <mergeCell ref="M57:O57"/>
    <mergeCell ref="H53:J53"/>
    <mergeCell ref="F49:H49"/>
    <mergeCell ref="W46:X46"/>
    <mergeCell ref="M53:O53"/>
    <mergeCell ref="W39:X39"/>
    <mergeCell ref="M52:O52"/>
    <mergeCell ref="I52:K52"/>
    <mergeCell ref="W52:X52"/>
    <mergeCell ref="C57:G57"/>
    <mergeCell ref="Y34:AC34"/>
    <mergeCell ref="W36:X36"/>
    <mergeCell ref="Y36:AC36"/>
    <mergeCell ref="Y57:AC57"/>
    <mergeCell ref="Y58:AC58"/>
    <mergeCell ref="Y59:AC59"/>
    <mergeCell ref="Y62:AC62"/>
    <mergeCell ref="T35:AB35"/>
    <mergeCell ref="Y39:AC39"/>
    <mergeCell ref="Y40:AC40"/>
    <mergeCell ref="Y43:AC43"/>
    <mergeCell ref="Y46:AC46"/>
    <mergeCell ref="Y52:AC52"/>
    <mergeCell ref="Y53:AC53"/>
    <mergeCell ref="Y49:AC49"/>
    <mergeCell ref="Y45:AC45"/>
    <mergeCell ref="C61:W61"/>
    <mergeCell ref="C59:G59"/>
    <mergeCell ref="P57:V57"/>
    <mergeCell ref="P58:V58"/>
    <mergeCell ref="P59:V59"/>
    <mergeCell ref="C39:V39"/>
    <mergeCell ref="C40:V40"/>
    <mergeCell ref="C48:W48"/>
    <mergeCell ref="Y82:AC82"/>
    <mergeCell ref="H64:J64"/>
    <mergeCell ref="H63:J63"/>
    <mergeCell ref="Y63:AC63"/>
    <mergeCell ref="Y64:AC64"/>
    <mergeCell ref="Y73:AC73"/>
    <mergeCell ref="Q81:T81"/>
    <mergeCell ref="M59:O59"/>
    <mergeCell ref="M64:O64"/>
    <mergeCell ref="Y81:AC81"/>
    <mergeCell ref="K79:M79"/>
    <mergeCell ref="W70:X70"/>
    <mergeCell ref="W73:X73"/>
    <mergeCell ref="W76:X76"/>
    <mergeCell ref="W80:X80"/>
    <mergeCell ref="Y76:AC76"/>
    <mergeCell ref="Y80:AC80"/>
    <mergeCell ref="Y67:AC67"/>
    <mergeCell ref="Y70:AC70"/>
    <mergeCell ref="W63:X63"/>
    <mergeCell ref="W64:X64"/>
    <mergeCell ref="W67:X67"/>
    <mergeCell ref="W81:X81"/>
    <mergeCell ref="W82:X82"/>
  </mergeCells>
  <phoneticPr fontId="2"/>
  <dataValidations count="2">
    <dataValidation type="list" allowBlank="1" showInputMessage="1" showErrorMessage="1" sqref="H26:H27">
      <formula1>$AK$26:$AK$27</formula1>
    </dataValidation>
    <dataValidation type="list" allowBlank="1" showInputMessage="1" showErrorMessage="1" sqref="S35 T4 S2:S3 P4 O2:O3 X2:X3">
      <formula1>$AK$3:$AK$4</formula1>
    </dataValidation>
  </dataValidations>
  <pageMargins left="0.62992125984251968" right="0.23622047244094491" top="0.55118110236220474" bottom="0.55118110236220474" header="0.31496062992125984" footer="0.31496062992125984"/>
  <pageSetup paperSize="9" scale="74" orientation="portrait" cellComments="asDisplayed" horizontalDpi="1200" verticalDpi="120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59"/>
  <sheetViews>
    <sheetView topLeftCell="A25" zoomScale="70" zoomScaleNormal="70" workbookViewId="0">
      <selection activeCell="A2" sqref="A2"/>
    </sheetView>
  </sheetViews>
  <sheetFormatPr defaultColWidth="8.90625" defaultRowHeight="13" x14ac:dyDescent="0.2"/>
  <cols>
    <col min="1" max="34" width="3.6328125" style="7" customWidth="1"/>
    <col min="35" max="16384" width="8.90625" style="7"/>
  </cols>
  <sheetData>
    <row r="1" spans="1:34" x14ac:dyDescent="0.2">
      <c r="A1" s="120" t="s">
        <v>392</v>
      </c>
      <c r="F1" s="8"/>
      <c r="G1" s="8"/>
      <c r="P1" s="217" t="s">
        <v>25</v>
      </c>
      <c r="Q1" s="218"/>
      <c r="R1" s="219"/>
      <c r="S1" s="217" t="str">
        <f>IF(YC書式502_経費内訳書!O1="","",YC書式502_経費内訳書!O1)</f>
        <v/>
      </c>
      <c r="T1" s="218"/>
      <c r="U1" s="218"/>
      <c r="V1" s="218"/>
      <c r="W1" s="218"/>
      <c r="X1" s="218"/>
      <c r="Y1" s="218"/>
      <c r="Z1" s="218"/>
      <c r="AA1" s="218"/>
      <c r="AB1" s="218"/>
      <c r="AC1" s="218"/>
      <c r="AD1" s="218"/>
      <c r="AE1" s="218"/>
      <c r="AF1" s="218"/>
      <c r="AG1" s="218"/>
      <c r="AH1" s="219"/>
    </row>
    <row r="2" spans="1:34" ht="13" customHeight="1" x14ac:dyDescent="0.2">
      <c r="A2" s="62"/>
      <c r="F2" s="8"/>
      <c r="G2" s="8"/>
      <c r="P2" s="220" t="s">
        <v>89</v>
      </c>
      <c r="Q2" s="221"/>
      <c r="R2" s="222"/>
      <c r="S2" s="91" t="str">
        <f>YC書式502_経費内訳書!O2</f>
        <v>■</v>
      </c>
      <c r="T2" s="226" t="str">
        <f>YC書式502_経費内訳書!P2</f>
        <v>治験</v>
      </c>
      <c r="U2" s="226"/>
      <c r="V2" s="226"/>
      <c r="W2" s="92" t="str">
        <f>YC書式502_経費内訳書!S2</f>
        <v>□</v>
      </c>
      <c r="X2" s="226" t="str">
        <f>YC書式502_経費内訳書!T2</f>
        <v>拡大治験</v>
      </c>
      <c r="Y2" s="226"/>
      <c r="Z2" s="226"/>
      <c r="AA2" s="226"/>
      <c r="AB2" s="92" t="str">
        <f>YC書式502_経費内訳書!X2</f>
        <v>□</v>
      </c>
      <c r="AC2" s="226" t="str">
        <f>YC書式502_経費内訳書!Y2</f>
        <v>製造販売後臨床試験</v>
      </c>
      <c r="AD2" s="226"/>
      <c r="AE2" s="226"/>
      <c r="AF2" s="226"/>
      <c r="AG2" s="226"/>
      <c r="AH2" s="227"/>
    </row>
    <row r="3" spans="1:34" ht="13" customHeight="1" x14ac:dyDescent="0.2">
      <c r="A3" s="62"/>
      <c r="F3" s="8"/>
      <c r="G3" s="8"/>
      <c r="P3" s="223"/>
      <c r="Q3" s="224"/>
      <c r="R3" s="225"/>
      <c r="S3" s="91" t="str">
        <f>YC書式502_経費内訳書!O3</f>
        <v>■</v>
      </c>
      <c r="T3" s="226" t="str">
        <f>YC書式502_経費内訳書!P3</f>
        <v>医薬品　</v>
      </c>
      <c r="U3" s="226"/>
      <c r="V3" s="226"/>
      <c r="W3" s="92" t="str">
        <f>YC書式502_経費内訳書!S3</f>
        <v>□</v>
      </c>
      <c r="X3" s="229" t="str">
        <f>YC書式502_経費内訳書!T3</f>
        <v>医療機器</v>
      </c>
      <c r="Y3" s="229"/>
      <c r="Z3" s="229"/>
      <c r="AA3" s="229"/>
      <c r="AB3" s="92" t="str">
        <f>YC書式502_経費内訳書!X3</f>
        <v>□</v>
      </c>
      <c r="AC3" s="226" t="str">
        <f>YC書式502_経費内訳書!Y3</f>
        <v>再生医療等製品</v>
      </c>
      <c r="AD3" s="226"/>
      <c r="AE3" s="226"/>
      <c r="AF3" s="226"/>
      <c r="AG3" s="226"/>
      <c r="AH3" s="227"/>
    </row>
    <row r="4" spans="1:34" x14ac:dyDescent="0.2">
      <c r="A4" s="62"/>
      <c r="F4" s="8"/>
      <c r="G4" s="8"/>
      <c r="U4" s="94" t="str">
        <f>YC書式502_経費内訳書!P4</f>
        <v>■</v>
      </c>
      <c r="V4" s="359" t="s">
        <v>203</v>
      </c>
      <c r="W4" s="359"/>
      <c r="X4" s="359"/>
      <c r="Y4" s="94" t="str">
        <f>YC書式502_経費内訳書!T4</f>
        <v>□</v>
      </c>
      <c r="Z4" s="359" t="s">
        <v>204</v>
      </c>
      <c r="AA4" s="359"/>
      <c r="AB4" s="359"/>
      <c r="AC4" s="359"/>
      <c r="AD4" s="361" t="s">
        <v>285</v>
      </c>
      <c r="AE4" s="361"/>
      <c r="AF4" s="360" t="str">
        <f>YC書式502_経費内訳書!AC4</f>
        <v>202●/●/●</v>
      </c>
      <c r="AG4" s="361"/>
      <c r="AH4" s="361"/>
    </row>
    <row r="5" spans="1:34" s="15" customFormat="1" ht="25.5" customHeight="1" x14ac:dyDescent="0.2">
      <c r="A5" s="239" t="s">
        <v>29</v>
      </c>
      <c r="B5" s="239"/>
      <c r="C5" s="239"/>
      <c r="D5" s="239"/>
      <c r="E5" s="239"/>
      <c r="F5" s="239"/>
      <c r="G5" s="239"/>
      <c r="H5" s="240" t="str">
        <f>IF(YC書式502_経費内訳書!H5="","",YC書式502_経費内訳書!H5)</f>
        <v>●●●</v>
      </c>
      <c r="I5" s="240"/>
      <c r="J5" s="240"/>
      <c r="K5" s="240"/>
      <c r="L5" s="240"/>
      <c r="M5" s="240"/>
      <c r="N5" s="240"/>
      <c r="O5" s="240"/>
      <c r="P5" s="240"/>
      <c r="Q5" s="240"/>
      <c r="R5" s="235" t="s">
        <v>30</v>
      </c>
      <c r="S5" s="235"/>
      <c r="T5" s="235"/>
      <c r="U5" s="235"/>
      <c r="V5" s="235"/>
      <c r="W5" s="235"/>
      <c r="X5" s="235"/>
      <c r="Y5" s="329" t="str">
        <f>IF(YC書式502_経費内訳書!W5="","",YC書式502_経費内訳書!W5)</f>
        <v>●●●</v>
      </c>
      <c r="Z5" s="329"/>
      <c r="AA5" s="329"/>
      <c r="AB5" s="329"/>
      <c r="AC5" s="329"/>
      <c r="AD5" s="329"/>
      <c r="AE5" s="329"/>
      <c r="AF5" s="329"/>
      <c r="AG5" s="329"/>
      <c r="AH5" s="329"/>
    </row>
    <row r="6" spans="1:34" s="15" customFormat="1" ht="34.5" customHeight="1" x14ac:dyDescent="0.2">
      <c r="A6" s="130" t="s">
        <v>0</v>
      </c>
      <c r="B6" s="130"/>
      <c r="C6" s="130"/>
      <c r="D6" s="130"/>
      <c r="E6" s="130"/>
      <c r="F6" s="130"/>
      <c r="G6" s="130"/>
      <c r="H6" s="202" t="str">
        <f>IF(YC書式502_経費内訳書!H6="","",YC書式502_経費内訳書!H6)</f>
        <v>テスト</v>
      </c>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row>
    <row r="7" spans="1:34" x14ac:dyDescent="0.2">
      <c r="A7" s="62"/>
      <c r="F7" s="8"/>
      <c r="G7" s="8"/>
    </row>
    <row r="8" spans="1:34" ht="19.399999999999999" customHeight="1" x14ac:dyDescent="0.2">
      <c r="A8" s="362" t="s">
        <v>317</v>
      </c>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row>
    <row r="9" spans="1:34" x14ac:dyDescent="0.2">
      <c r="A9" s="37"/>
      <c r="B9" s="36"/>
      <c r="C9" s="36"/>
      <c r="D9" s="36"/>
      <c r="E9" s="36"/>
      <c r="F9" s="36"/>
      <c r="G9" s="36"/>
      <c r="H9" s="36"/>
      <c r="I9" s="36"/>
      <c r="J9" s="36"/>
      <c r="K9" s="36"/>
      <c r="L9" s="36"/>
      <c r="M9" s="36"/>
      <c r="N9" s="36"/>
      <c r="O9" s="36"/>
      <c r="P9" s="36"/>
      <c r="Q9" s="95"/>
      <c r="R9" s="37"/>
      <c r="S9" s="37"/>
      <c r="T9" s="37"/>
      <c r="U9" s="95"/>
      <c r="V9" s="37"/>
      <c r="W9" s="37"/>
      <c r="X9" s="37"/>
      <c r="Y9" s="96"/>
      <c r="Z9" s="96"/>
      <c r="AA9" s="96"/>
      <c r="AB9" s="96"/>
      <c r="AC9" s="96"/>
      <c r="AD9" s="96"/>
    </row>
    <row r="10" spans="1:34" ht="39" customHeight="1" x14ac:dyDescent="0.2">
      <c r="A10" s="273" t="s">
        <v>237</v>
      </c>
      <c r="B10" s="273"/>
      <c r="C10" s="273"/>
      <c r="D10" s="273"/>
      <c r="E10" s="273"/>
      <c r="F10" s="273"/>
      <c r="G10" s="273" t="s">
        <v>240</v>
      </c>
      <c r="H10" s="273"/>
      <c r="I10" s="273"/>
      <c r="J10" s="273"/>
      <c r="K10" s="358" t="s">
        <v>244</v>
      </c>
      <c r="L10" s="358"/>
      <c r="M10" s="358"/>
      <c r="N10" s="358"/>
      <c r="O10" s="358"/>
      <c r="P10" s="273" t="s">
        <v>239</v>
      </c>
      <c r="Q10" s="273"/>
      <c r="R10" s="273"/>
      <c r="S10" s="273"/>
      <c r="T10" s="273"/>
      <c r="U10" s="273" t="s">
        <v>246</v>
      </c>
      <c r="V10" s="273"/>
      <c r="W10" s="273"/>
      <c r="X10" s="358" t="s">
        <v>247</v>
      </c>
      <c r="Y10" s="358"/>
      <c r="Z10" s="358"/>
      <c r="AA10" s="358"/>
      <c r="AB10" s="273" t="s">
        <v>238</v>
      </c>
      <c r="AC10" s="273"/>
      <c r="AD10" s="273"/>
      <c r="AE10" s="358" t="s">
        <v>248</v>
      </c>
      <c r="AF10" s="273"/>
      <c r="AG10" s="273"/>
      <c r="AH10" s="273"/>
    </row>
    <row r="11" spans="1:34" x14ac:dyDescent="0.2">
      <c r="A11" s="364" t="s">
        <v>251</v>
      </c>
      <c r="B11" s="365"/>
      <c r="C11" s="365"/>
      <c r="D11" s="365"/>
      <c r="E11" s="365"/>
      <c r="F11" s="366"/>
      <c r="G11" s="97"/>
      <c r="H11" s="353" t="s">
        <v>241</v>
      </c>
      <c r="I11" s="353"/>
      <c r="J11" s="354"/>
      <c r="K11" s="364"/>
      <c r="L11" s="365"/>
      <c r="M11" s="365"/>
      <c r="N11" s="365"/>
      <c r="O11" s="366"/>
      <c r="P11" s="364"/>
      <c r="Q11" s="365"/>
      <c r="R11" s="365"/>
      <c r="S11" s="365"/>
      <c r="T11" s="366"/>
      <c r="U11" s="364"/>
      <c r="V11" s="365"/>
      <c r="W11" s="366"/>
      <c r="X11" s="373"/>
      <c r="Y11" s="374"/>
      <c r="Z11" s="374"/>
      <c r="AA11" s="375"/>
      <c r="AB11" s="331">
        <v>1</v>
      </c>
      <c r="AC11" s="332"/>
      <c r="AD11" s="333"/>
      <c r="AE11" s="340" t="str">
        <f>IF(OR(X11="",AB11=""),"",X11*AB11)</f>
        <v/>
      </c>
      <c r="AF11" s="341"/>
      <c r="AG11" s="341"/>
      <c r="AH11" s="342"/>
    </row>
    <row r="12" spans="1:34" x14ac:dyDescent="0.2">
      <c r="A12" s="367"/>
      <c r="B12" s="368"/>
      <c r="C12" s="368"/>
      <c r="D12" s="368"/>
      <c r="E12" s="368"/>
      <c r="F12" s="369"/>
      <c r="G12" s="98"/>
      <c r="H12" s="349" t="s">
        <v>242</v>
      </c>
      <c r="I12" s="349"/>
      <c r="J12" s="350"/>
      <c r="K12" s="367"/>
      <c r="L12" s="368"/>
      <c r="M12" s="368"/>
      <c r="N12" s="368"/>
      <c r="O12" s="369"/>
      <c r="P12" s="367"/>
      <c r="Q12" s="368"/>
      <c r="R12" s="368"/>
      <c r="S12" s="368"/>
      <c r="T12" s="369"/>
      <c r="U12" s="367"/>
      <c r="V12" s="368"/>
      <c r="W12" s="369"/>
      <c r="X12" s="376"/>
      <c r="Y12" s="377"/>
      <c r="Z12" s="377"/>
      <c r="AA12" s="378"/>
      <c r="AB12" s="334"/>
      <c r="AC12" s="335"/>
      <c r="AD12" s="336"/>
      <c r="AE12" s="343"/>
      <c r="AF12" s="344"/>
      <c r="AG12" s="344"/>
      <c r="AH12" s="345"/>
    </row>
    <row r="13" spans="1:34" x14ac:dyDescent="0.2">
      <c r="A13" s="367"/>
      <c r="B13" s="368"/>
      <c r="C13" s="368"/>
      <c r="D13" s="368"/>
      <c r="E13" s="368"/>
      <c r="F13" s="369"/>
      <c r="G13" s="98"/>
      <c r="H13" s="349" t="s">
        <v>243</v>
      </c>
      <c r="I13" s="349"/>
      <c r="J13" s="350"/>
      <c r="K13" s="367"/>
      <c r="L13" s="368"/>
      <c r="M13" s="368"/>
      <c r="N13" s="368"/>
      <c r="O13" s="369"/>
      <c r="P13" s="367"/>
      <c r="Q13" s="368"/>
      <c r="R13" s="368"/>
      <c r="S13" s="368"/>
      <c r="T13" s="369"/>
      <c r="U13" s="367"/>
      <c r="V13" s="368"/>
      <c r="W13" s="369"/>
      <c r="X13" s="376"/>
      <c r="Y13" s="377"/>
      <c r="Z13" s="377"/>
      <c r="AA13" s="378"/>
      <c r="AB13" s="334"/>
      <c r="AC13" s="335"/>
      <c r="AD13" s="336"/>
      <c r="AE13" s="343"/>
      <c r="AF13" s="344"/>
      <c r="AG13" s="344"/>
      <c r="AH13" s="345"/>
    </row>
    <row r="14" spans="1:34" x14ac:dyDescent="0.2">
      <c r="A14" s="370"/>
      <c r="B14" s="371"/>
      <c r="C14" s="371"/>
      <c r="D14" s="371"/>
      <c r="E14" s="371"/>
      <c r="F14" s="372"/>
      <c r="G14" s="99"/>
      <c r="H14" s="351" t="s">
        <v>245</v>
      </c>
      <c r="I14" s="351"/>
      <c r="J14" s="352"/>
      <c r="K14" s="370"/>
      <c r="L14" s="371"/>
      <c r="M14" s="371"/>
      <c r="N14" s="371"/>
      <c r="O14" s="372"/>
      <c r="P14" s="370"/>
      <c r="Q14" s="371"/>
      <c r="R14" s="371"/>
      <c r="S14" s="371"/>
      <c r="T14" s="372"/>
      <c r="U14" s="370"/>
      <c r="V14" s="371"/>
      <c r="W14" s="372"/>
      <c r="X14" s="379"/>
      <c r="Y14" s="380"/>
      <c r="Z14" s="380"/>
      <c r="AA14" s="381"/>
      <c r="AB14" s="337"/>
      <c r="AC14" s="338"/>
      <c r="AD14" s="339"/>
      <c r="AE14" s="346"/>
      <c r="AF14" s="347"/>
      <c r="AG14" s="347"/>
      <c r="AH14" s="348"/>
    </row>
    <row r="15" spans="1:34" x14ac:dyDescent="0.2">
      <c r="A15" s="328" t="s">
        <v>252</v>
      </c>
      <c r="B15" s="328"/>
      <c r="C15" s="328"/>
      <c r="D15" s="328"/>
      <c r="E15" s="328"/>
      <c r="F15" s="328"/>
      <c r="G15" s="97"/>
      <c r="H15" s="353" t="s">
        <v>241</v>
      </c>
      <c r="I15" s="353"/>
      <c r="J15" s="354"/>
      <c r="K15" s="328"/>
      <c r="L15" s="328"/>
      <c r="M15" s="328"/>
      <c r="N15" s="328"/>
      <c r="O15" s="328"/>
      <c r="P15" s="328"/>
      <c r="Q15" s="328"/>
      <c r="R15" s="328"/>
      <c r="S15" s="328"/>
      <c r="T15" s="328"/>
      <c r="U15" s="328"/>
      <c r="V15" s="328"/>
      <c r="W15" s="328"/>
      <c r="X15" s="330"/>
      <c r="Y15" s="330"/>
      <c r="Z15" s="330"/>
      <c r="AA15" s="330"/>
      <c r="AB15" s="331">
        <v>1</v>
      </c>
      <c r="AC15" s="332"/>
      <c r="AD15" s="333"/>
      <c r="AE15" s="340" t="str">
        <f>IF(OR(X15="",AB15=""),"",X15*AB15)</f>
        <v/>
      </c>
      <c r="AF15" s="341"/>
      <c r="AG15" s="341"/>
      <c r="AH15" s="342"/>
    </row>
    <row r="16" spans="1:34" x14ac:dyDescent="0.2">
      <c r="A16" s="328"/>
      <c r="B16" s="328"/>
      <c r="C16" s="328"/>
      <c r="D16" s="328"/>
      <c r="E16" s="328"/>
      <c r="F16" s="328"/>
      <c r="G16" s="98"/>
      <c r="H16" s="349" t="s">
        <v>242</v>
      </c>
      <c r="I16" s="349"/>
      <c r="J16" s="350"/>
      <c r="K16" s="328"/>
      <c r="L16" s="328"/>
      <c r="M16" s="328"/>
      <c r="N16" s="328"/>
      <c r="O16" s="328"/>
      <c r="P16" s="328"/>
      <c r="Q16" s="328"/>
      <c r="R16" s="328"/>
      <c r="S16" s="328"/>
      <c r="T16" s="328"/>
      <c r="U16" s="328"/>
      <c r="V16" s="328"/>
      <c r="W16" s="328"/>
      <c r="X16" s="330"/>
      <c r="Y16" s="330"/>
      <c r="Z16" s="330"/>
      <c r="AA16" s="330"/>
      <c r="AB16" s="334"/>
      <c r="AC16" s="335"/>
      <c r="AD16" s="336"/>
      <c r="AE16" s="343"/>
      <c r="AF16" s="344"/>
      <c r="AG16" s="344"/>
      <c r="AH16" s="345"/>
    </row>
    <row r="17" spans="1:34" x14ac:dyDescent="0.2">
      <c r="A17" s="328"/>
      <c r="B17" s="328"/>
      <c r="C17" s="328"/>
      <c r="D17" s="328"/>
      <c r="E17" s="328"/>
      <c r="F17" s="328"/>
      <c r="G17" s="98"/>
      <c r="H17" s="349" t="s">
        <v>243</v>
      </c>
      <c r="I17" s="349"/>
      <c r="J17" s="350"/>
      <c r="K17" s="328"/>
      <c r="L17" s="328"/>
      <c r="M17" s="328"/>
      <c r="N17" s="328"/>
      <c r="O17" s="328"/>
      <c r="P17" s="328"/>
      <c r="Q17" s="328"/>
      <c r="R17" s="328"/>
      <c r="S17" s="328"/>
      <c r="T17" s="328"/>
      <c r="U17" s="328"/>
      <c r="V17" s="328"/>
      <c r="W17" s="328"/>
      <c r="X17" s="330"/>
      <c r="Y17" s="330"/>
      <c r="Z17" s="330"/>
      <c r="AA17" s="330"/>
      <c r="AB17" s="334"/>
      <c r="AC17" s="335"/>
      <c r="AD17" s="336"/>
      <c r="AE17" s="343"/>
      <c r="AF17" s="344"/>
      <c r="AG17" s="344"/>
      <c r="AH17" s="345"/>
    </row>
    <row r="18" spans="1:34" x14ac:dyDescent="0.2">
      <c r="A18" s="328"/>
      <c r="B18" s="328"/>
      <c r="C18" s="328"/>
      <c r="D18" s="328"/>
      <c r="E18" s="328"/>
      <c r="F18" s="328"/>
      <c r="G18" s="99"/>
      <c r="H18" s="351" t="s">
        <v>245</v>
      </c>
      <c r="I18" s="351"/>
      <c r="J18" s="352"/>
      <c r="K18" s="328"/>
      <c r="L18" s="328"/>
      <c r="M18" s="328"/>
      <c r="N18" s="328"/>
      <c r="O18" s="328"/>
      <c r="P18" s="328"/>
      <c r="Q18" s="328"/>
      <c r="R18" s="328"/>
      <c r="S18" s="328"/>
      <c r="T18" s="328"/>
      <c r="U18" s="328"/>
      <c r="V18" s="328"/>
      <c r="W18" s="328"/>
      <c r="X18" s="330"/>
      <c r="Y18" s="330"/>
      <c r="Z18" s="330"/>
      <c r="AA18" s="330"/>
      <c r="AB18" s="337"/>
      <c r="AC18" s="338"/>
      <c r="AD18" s="339"/>
      <c r="AE18" s="346"/>
      <c r="AF18" s="347"/>
      <c r="AG18" s="347"/>
      <c r="AH18" s="348"/>
    </row>
    <row r="19" spans="1:34" x14ac:dyDescent="0.2">
      <c r="A19" s="328" t="s">
        <v>253</v>
      </c>
      <c r="B19" s="328"/>
      <c r="C19" s="328"/>
      <c r="D19" s="328"/>
      <c r="E19" s="328"/>
      <c r="F19" s="328"/>
      <c r="G19" s="97"/>
      <c r="H19" s="353" t="s">
        <v>241</v>
      </c>
      <c r="I19" s="353"/>
      <c r="J19" s="354"/>
      <c r="K19" s="328"/>
      <c r="L19" s="328"/>
      <c r="M19" s="328"/>
      <c r="N19" s="328"/>
      <c r="O19" s="328"/>
      <c r="P19" s="328"/>
      <c r="Q19" s="328"/>
      <c r="R19" s="328"/>
      <c r="S19" s="328"/>
      <c r="T19" s="328"/>
      <c r="U19" s="328" t="s">
        <v>254</v>
      </c>
      <c r="V19" s="328"/>
      <c r="W19" s="328"/>
      <c r="X19" s="330"/>
      <c r="Y19" s="330"/>
      <c r="Z19" s="330"/>
      <c r="AA19" s="330"/>
      <c r="AB19" s="331">
        <v>1</v>
      </c>
      <c r="AC19" s="332"/>
      <c r="AD19" s="333"/>
      <c r="AE19" s="340" t="str">
        <f>IF(OR(X19="",AB19=""),"",X19*AB19)</f>
        <v/>
      </c>
      <c r="AF19" s="341"/>
      <c r="AG19" s="341"/>
      <c r="AH19" s="342"/>
    </row>
    <row r="20" spans="1:34" x14ac:dyDescent="0.2">
      <c r="A20" s="328"/>
      <c r="B20" s="328"/>
      <c r="C20" s="328"/>
      <c r="D20" s="328"/>
      <c r="E20" s="328"/>
      <c r="F20" s="328"/>
      <c r="G20" s="98"/>
      <c r="H20" s="349" t="s">
        <v>242</v>
      </c>
      <c r="I20" s="349"/>
      <c r="J20" s="350"/>
      <c r="K20" s="328"/>
      <c r="L20" s="328"/>
      <c r="M20" s="328"/>
      <c r="N20" s="328"/>
      <c r="O20" s="328"/>
      <c r="P20" s="328"/>
      <c r="Q20" s="328"/>
      <c r="R20" s="328"/>
      <c r="S20" s="328"/>
      <c r="T20" s="328"/>
      <c r="U20" s="328"/>
      <c r="V20" s="328"/>
      <c r="W20" s="328"/>
      <c r="X20" s="330"/>
      <c r="Y20" s="330"/>
      <c r="Z20" s="330"/>
      <c r="AA20" s="330"/>
      <c r="AB20" s="334"/>
      <c r="AC20" s="335"/>
      <c r="AD20" s="336"/>
      <c r="AE20" s="343"/>
      <c r="AF20" s="344"/>
      <c r="AG20" s="344"/>
      <c r="AH20" s="345"/>
    </row>
    <row r="21" spans="1:34" x14ac:dyDescent="0.2">
      <c r="A21" s="328"/>
      <c r="B21" s="328"/>
      <c r="C21" s="328"/>
      <c r="D21" s="328"/>
      <c r="E21" s="328"/>
      <c r="F21" s="328"/>
      <c r="G21" s="98"/>
      <c r="H21" s="349" t="s">
        <v>243</v>
      </c>
      <c r="I21" s="349"/>
      <c r="J21" s="350"/>
      <c r="K21" s="328"/>
      <c r="L21" s="328"/>
      <c r="M21" s="328"/>
      <c r="N21" s="328"/>
      <c r="O21" s="328"/>
      <c r="P21" s="328"/>
      <c r="Q21" s="328"/>
      <c r="R21" s="328"/>
      <c r="S21" s="328"/>
      <c r="T21" s="328"/>
      <c r="U21" s="328"/>
      <c r="V21" s="328"/>
      <c r="W21" s="328"/>
      <c r="X21" s="330"/>
      <c r="Y21" s="330"/>
      <c r="Z21" s="330"/>
      <c r="AA21" s="330"/>
      <c r="AB21" s="334"/>
      <c r="AC21" s="335"/>
      <c r="AD21" s="336"/>
      <c r="AE21" s="343"/>
      <c r="AF21" s="344"/>
      <c r="AG21" s="344"/>
      <c r="AH21" s="345"/>
    </row>
    <row r="22" spans="1:34" x14ac:dyDescent="0.2">
      <c r="A22" s="328"/>
      <c r="B22" s="328"/>
      <c r="C22" s="328"/>
      <c r="D22" s="328"/>
      <c r="E22" s="328"/>
      <c r="F22" s="328"/>
      <c r="G22" s="99"/>
      <c r="H22" s="351" t="s">
        <v>245</v>
      </c>
      <c r="I22" s="351"/>
      <c r="J22" s="352"/>
      <c r="K22" s="328"/>
      <c r="L22" s="328"/>
      <c r="M22" s="328"/>
      <c r="N22" s="328"/>
      <c r="O22" s="328"/>
      <c r="P22" s="328"/>
      <c r="Q22" s="328"/>
      <c r="R22" s="328"/>
      <c r="S22" s="328"/>
      <c r="T22" s="328"/>
      <c r="U22" s="328"/>
      <c r="V22" s="328"/>
      <c r="W22" s="328"/>
      <c r="X22" s="330"/>
      <c r="Y22" s="330"/>
      <c r="Z22" s="330"/>
      <c r="AA22" s="330"/>
      <c r="AB22" s="337"/>
      <c r="AC22" s="338"/>
      <c r="AD22" s="339"/>
      <c r="AE22" s="346"/>
      <c r="AF22" s="347"/>
      <c r="AG22" s="347"/>
      <c r="AH22" s="348"/>
    </row>
    <row r="23" spans="1:34" x14ac:dyDescent="0.2">
      <c r="A23" s="328" t="s">
        <v>255</v>
      </c>
      <c r="B23" s="328"/>
      <c r="C23" s="328"/>
      <c r="D23" s="328"/>
      <c r="E23" s="328"/>
      <c r="F23" s="328"/>
      <c r="G23" s="97"/>
      <c r="H23" s="353" t="s">
        <v>241</v>
      </c>
      <c r="I23" s="353"/>
      <c r="J23" s="354"/>
      <c r="K23" s="328"/>
      <c r="L23" s="328"/>
      <c r="M23" s="328"/>
      <c r="N23" s="328"/>
      <c r="O23" s="328"/>
      <c r="P23" s="328" t="s">
        <v>256</v>
      </c>
      <c r="Q23" s="328"/>
      <c r="R23" s="328"/>
      <c r="S23" s="328"/>
      <c r="T23" s="328"/>
      <c r="U23" s="328"/>
      <c r="V23" s="328"/>
      <c r="W23" s="328"/>
      <c r="X23" s="330"/>
      <c r="Y23" s="330"/>
      <c r="Z23" s="330"/>
      <c r="AA23" s="330"/>
      <c r="AB23" s="331">
        <v>2</v>
      </c>
      <c r="AC23" s="332"/>
      <c r="AD23" s="333"/>
      <c r="AE23" s="340" t="str">
        <f>IF(OR(X23="",AB23=""),"",X23*AB23)</f>
        <v/>
      </c>
      <c r="AF23" s="341"/>
      <c r="AG23" s="341"/>
      <c r="AH23" s="342"/>
    </row>
    <row r="24" spans="1:34" x14ac:dyDescent="0.2">
      <c r="A24" s="328"/>
      <c r="B24" s="328"/>
      <c r="C24" s="328"/>
      <c r="D24" s="328"/>
      <c r="E24" s="328"/>
      <c r="F24" s="328"/>
      <c r="G24" s="98"/>
      <c r="H24" s="349" t="s">
        <v>242</v>
      </c>
      <c r="I24" s="349"/>
      <c r="J24" s="350"/>
      <c r="K24" s="328"/>
      <c r="L24" s="328"/>
      <c r="M24" s="328"/>
      <c r="N24" s="328"/>
      <c r="O24" s="328"/>
      <c r="P24" s="328"/>
      <c r="Q24" s="328"/>
      <c r="R24" s="328"/>
      <c r="S24" s="328"/>
      <c r="T24" s="328"/>
      <c r="U24" s="328"/>
      <c r="V24" s="328"/>
      <c r="W24" s="328"/>
      <c r="X24" s="330"/>
      <c r="Y24" s="330"/>
      <c r="Z24" s="330"/>
      <c r="AA24" s="330"/>
      <c r="AB24" s="334"/>
      <c r="AC24" s="335"/>
      <c r="AD24" s="336"/>
      <c r="AE24" s="343"/>
      <c r="AF24" s="344"/>
      <c r="AG24" s="344"/>
      <c r="AH24" s="345"/>
    </row>
    <row r="25" spans="1:34" x14ac:dyDescent="0.2">
      <c r="A25" s="328"/>
      <c r="B25" s="328"/>
      <c r="C25" s="328"/>
      <c r="D25" s="328"/>
      <c r="E25" s="328"/>
      <c r="F25" s="328"/>
      <c r="G25" s="98"/>
      <c r="H25" s="349" t="s">
        <v>243</v>
      </c>
      <c r="I25" s="349"/>
      <c r="J25" s="350"/>
      <c r="K25" s="328"/>
      <c r="L25" s="328"/>
      <c r="M25" s="328"/>
      <c r="N25" s="328"/>
      <c r="O25" s="328"/>
      <c r="P25" s="328"/>
      <c r="Q25" s="328"/>
      <c r="R25" s="328"/>
      <c r="S25" s="328"/>
      <c r="T25" s="328"/>
      <c r="U25" s="328"/>
      <c r="V25" s="328"/>
      <c r="W25" s="328"/>
      <c r="X25" s="330"/>
      <c r="Y25" s="330"/>
      <c r="Z25" s="330"/>
      <c r="AA25" s="330"/>
      <c r="AB25" s="334"/>
      <c r="AC25" s="335"/>
      <c r="AD25" s="336"/>
      <c r="AE25" s="343"/>
      <c r="AF25" s="344"/>
      <c r="AG25" s="344"/>
      <c r="AH25" s="345"/>
    </row>
    <row r="26" spans="1:34" x14ac:dyDescent="0.2">
      <c r="A26" s="328"/>
      <c r="B26" s="328"/>
      <c r="C26" s="328"/>
      <c r="D26" s="328"/>
      <c r="E26" s="328"/>
      <c r="F26" s="328"/>
      <c r="G26" s="99"/>
      <c r="H26" s="351" t="s">
        <v>245</v>
      </c>
      <c r="I26" s="351"/>
      <c r="J26" s="352"/>
      <c r="K26" s="328"/>
      <c r="L26" s="328"/>
      <c r="M26" s="328"/>
      <c r="N26" s="328"/>
      <c r="O26" s="328"/>
      <c r="P26" s="328"/>
      <c r="Q26" s="328"/>
      <c r="R26" s="328"/>
      <c r="S26" s="328"/>
      <c r="T26" s="328"/>
      <c r="U26" s="328"/>
      <c r="V26" s="328"/>
      <c r="W26" s="328"/>
      <c r="X26" s="330"/>
      <c r="Y26" s="330"/>
      <c r="Z26" s="330"/>
      <c r="AA26" s="330"/>
      <c r="AB26" s="337"/>
      <c r="AC26" s="338"/>
      <c r="AD26" s="339"/>
      <c r="AE26" s="346"/>
      <c r="AF26" s="347"/>
      <c r="AG26" s="347"/>
      <c r="AH26" s="348"/>
    </row>
    <row r="27" spans="1:34" x14ac:dyDescent="0.2">
      <c r="A27" s="328"/>
      <c r="B27" s="328"/>
      <c r="C27" s="328"/>
      <c r="D27" s="328"/>
      <c r="E27" s="328"/>
      <c r="F27" s="328"/>
      <c r="G27" s="97"/>
      <c r="H27" s="353" t="s">
        <v>241</v>
      </c>
      <c r="I27" s="353"/>
      <c r="J27" s="354"/>
      <c r="K27" s="328"/>
      <c r="L27" s="328"/>
      <c r="M27" s="328"/>
      <c r="N27" s="328"/>
      <c r="O27" s="328"/>
      <c r="P27" s="328"/>
      <c r="Q27" s="328"/>
      <c r="R27" s="328"/>
      <c r="S27" s="328"/>
      <c r="T27" s="328"/>
      <c r="U27" s="328"/>
      <c r="V27" s="328"/>
      <c r="W27" s="328"/>
      <c r="X27" s="330"/>
      <c r="Y27" s="330"/>
      <c r="Z27" s="330"/>
      <c r="AA27" s="330"/>
      <c r="AB27" s="331"/>
      <c r="AC27" s="332"/>
      <c r="AD27" s="333"/>
      <c r="AE27" s="340" t="str">
        <f>IF(OR(X27="",AB27=""),"",X27*AB27)</f>
        <v/>
      </c>
      <c r="AF27" s="341"/>
      <c r="AG27" s="341"/>
      <c r="AH27" s="342"/>
    </row>
    <row r="28" spans="1:34" x14ac:dyDescent="0.2">
      <c r="A28" s="328"/>
      <c r="B28" s="328"/>
      <c r="C28" s="328"/>
      <c r="D28" s="328"/>
      <c r="E28" s="328"/>
      <c r="F28" s="328"/>
      <c r="G28" s="98"/>
      <c r="H28" s="349" t="s">
        <v>242</v>
      </c>
      <c r="I28" s="349"/>
      <c r="J28" s="350"/>
      <c r="K28" s="328"/>
      <c r="L28" s="328"/>
      <c r="M28" s="328"/>
      <c r="N28" s="328"/>
      <c r="O28" s="328"/>
      <c r="P28" s="328"/>
      <c r="Q28" s="328"/>
      <c r="R28" s="328"/>
      <c r="S28" s="328"/>
      <c r="T28" s="328"/>
      <c r="U28" s="328"/>
      <c r="V28" s="328"/>
      <c r="W28" s="328"/>
      <c r="X28" s="330"/>
      <c r="Y28" s="330"/>
      <c r="Z28" s="330"/>
      <c r="AA28" s="330"/>
      <c r="AB28" s="334"/>
      <c r="AC28" s="335"/>
      <c r="AD28" s="336"/>
      <c r="AE28" s="343"/>
      <c r="AF28" s="344"/>
      <c r="AG28" s="344"/>
      <c r="AH28" s="345"/>
    </row>
    <row r="29" spans="1:34" x14ac:dyDescent="0.2">
      <c r="A29" s="328"/>
      <c r="B29" s="328"/>
      <c r="C29" s="328"/>
      <c r="D29" s="328"/>
      <c r="E29" s="328"/>
      <c r="F29" s="328"/>
      <c r="G29" s="98"/>
      <c r="H29" s="349" t="s">
        <v>243</v>
      </c>
      <c r="I29" s="349"/>
      <c r="J29" s="350"/>
      <c r="K29" s="328"/>
      <c r="L29" s="328"/>
      <c r="M29" s="328"/>
      <c r="N29" s="328"/>
      <c r="O29" s="328"/>
      <c r="P29" s="328"/>
      <c r="Q29" s="328"/>
      <c r="R29" s="328"/>
      <c r="S29" s="328"/>
      <c r="T29" s="328"/>
      <c r="U29" s="328"/>
      <c r="V29" s="328"/>
      <c r="W29" s="328"/>
      <c r="X29" s="330"/>
      <c r="Y29" s="330"/>
      <c r="Z29" s="330"/>
      <c r="AA29" s="330"/>
      <c r="AB29" s="334"/>
      <c r="AC29" s="335"/>
      <c r="AD29" s="336"/>
      <c r="AE29" s="343"/>
      <c r="AF29" s="344"/>
      <c r="AG29" s="344"/>
      <c r="AH29" s="345"/>
    </row>
    <row r="30" spans="1:34" x14ac:dyDescent="0.2">
      <c r="A30" s="328"/>
      <c r="B30" s="328"/>
      <c r="C30" s="328"/>
      <c r="D30" s="328"/>
      <c r="E30" s="328"/>
      <c r="F30" s="328"/>
      <c r="G30" s="99"/>
      <c r="H30" s="351" t="s">
        <v>245</v>
      </c>
      <c r="I30" s="351"/>
      <c r="J30" s="352"/>
      <c r="K30" s="328"/>
      <c r="L30" s="328"/>
      <c r="M30" s="328"/>
      <c r="N30" s="328"/>
      <c r="O30" s="328"/>
      <c r="P30" s="328"/>
      <c r="Q30" s="328"/>
      <c r="R30" s="328"/>
      <c r="S30" s="328"/>
      <c r="T30" s="328"/>
      <c r="U30" s="328"/>
      <c r="V30" s="328"/>
      <c r="W30" s="328"/>
      <c r="X30" s="330"/>
      <c r="Y30" s="330"/>
      <c r="Z30" s="330"/>
      <c r="AA30" s="330"/>
      <c r="AB30" s="337"/>
      <c r="AC30" s="338"/>
      <c r="AD30" s="339"/>
      <c r="AE30" s="346"/>
      <c r="AF30" s="347"/>
      <c r="AG30" s="347"/>
      <c r="AH30" s="348"/>
    </row>
    <row r="31" spans="1:34" x14ac:dyDescent="0.2">
      <c r="A31" s="328"/>
      <c r="B31" s="328"/>
      <c r="C31" s="328"/>
      <c r="D31" s="328"/>
      <c r="E31" s="328"/>
      <c r="F31" s="328"/>
      <c r="G31" s="97"/>
      <c r="H31" s="353" t="s">
        <v>241</v>
      </c>
      <c r="I31" s="353"/>
      <c r="J31" s="354"/>
      <c r="K31" s="328"/>
      <c r="L31" s="328"/>
      <c r="M31" s="328"/>
      <c r="N31" s="328"/>
      <c r="O31" s="328"/>
      <c r="P31" s="328"/>
      <c r="Q31" s="328"/>
      <c r="R31" s="328"/>
      <c r="S31" s="328"/>
      <c r="T31" s="328"/>
      <c r="U31" s="328"/>
      <c r="V31" s="328"/>
      <c r="W31" s="328"/>
      <c r="X31" s="330"/>
      <c r="Y31" s="330"/>
      <c r="Z31" s="330"/>
      <c r="AA31" s="330"/>
      <c r="AB31" s="331"/>
      <c r="AC31" s="332"/>
      <c r="AD31" s="333"/>
      <c r="AE31" s="340" t="str">
        <f>IF(OR(X31="",AB31=""),"",X31*AB31)</f>
        <v/>
      </c>
      <c r="AF31" s="341"/>
      <c r="AG31" s="341"/>
      <c r="AH31" s="342"/>
    </row>
    <row r="32" spans="1:34" x14ac:dyDescent="0.2">
      <c r="A32" s="328"/>
      <c r="B32" s="328"/>
      <c r="C32" s="328"/>
      <c r="D32" s="328"/>
      <c r="E32" s="328"/>
      <c r="F32" s="328"/>
      <c r="G32" s="98"/>
      <c r="H32" s="349" t="s">
        <v>242</v>
      </c>
      <c r="I32" s="349"/>
      <c r="J32" s="350"/>
      <c r="K32" s="328"/>
      <c r="L32" s="328"/>
      <c r="M32" s="328"/>
      <c r="N32" s="328"/>
      <c r="O32" s="328"/>
      <c r="P32" s="328"/>
      <c r="Q32" s="328"/>
      <c r="R32" s="328"/>
      <c r="S32" s="328"/>
      <c r="T32" s="328"/>
      <c r="U32" s="328"/>
      <c r="V32" s="328"/>
      <c r="W32" s="328"/>
      <c r="X32" s="330"/>
      <c r="Y32" s="330"/>
      <c r="Z32" s="330"/>
      <c r="AA32" s="330"/>
      <c r="AB32" s="334"/>
      <c r="AC32" s="335"/>
      <c r="AD32" s="336"/>
      <c r="AE32" s="343"/>
      <c r="AF32" s="344"/>
      <c r="AG32" s="344"/>
      <c r="AH32" s="345"/>
    </row>
    <row r="33" spans="1:34" x14ac:dyDescent="0.2">
      <c r="A33" s="328"/>
      <c r="B33" s="328"/>
      <c r="C33" s="328"/>
      <c r="D33" s="328"/>
      <c r="E33" s="328"/>
      <c r="F33" s="328"/>
      <c r="G33" s="98"/>
      <c r="H33" s="349" t="s">
        <v>243</v>
      </c>
      <c r="I33" s="349"/>
      <c r="J33" s="350"/>
      <c r="K33" s="328"/>
      <c r="L33" s="328"/>
      <c r="M33" s="328"/>
      <c r="N33" s="328"/>
      <c r="O33" s="328"/>
      <c r="P33" s="328"/>
      <c r="Q33" s="328"/>
      <c r="R33" s="328"/>
      <c r="S33" s="328"/>
      <c r="T33" s="328"/>
      <c r="U33" s="328"/>
      <c r="V33" s="328"/>
      <c r="W33" s="328"/>
      <c r="X33" s="330"/>
      <c r="Y33" s="330"/>
      <c r="Z33" s="330"/>
      <c r="AA33" s="330"/>
      <c r="AB33" s="334"/>
      <c r="AC33" s="335"/>
      <c r="AD33" s="336"/>
      <c r="AE33" s="343"/>
      <c r="AF33" s="344"/>
      <c r="AG33" s="344"/>
      <c r="AH33" s="345"/>
    </row>
    <row r="34" spans="1:34" x14ac:dyDescent="0.2">
      <c r="A34" s="328"/>
      <c r="B34" s="328"/>
      <c r="C34" s="328"/>
      <c r="D34" s="328"/>
      <c r="E34" s="328"/>
      <c r="F34" s="328"/>
      <c r="G34" s="99"/>
      <c r="H34" s="351" t="s">
        <v>245</v>
      </c>
      <c r="I34" s="351"/>
      <c r="J34" s="352"/>
      <c r="K34" s="328"/>
      <c r="L34" s="328"/>
      <c r="M34" s="328"/>
      <c r="N34" s="328"/>
      <c r="O34" s="328"/>
      <c r="P34" s="328"/>
      <c r="Q34" s="328"/>
      <c r="R34" s="328"/>
      <c r="S34" s="328"/>
      <c r="T34" s="328"/>
      <c r="U34" s="328"/>
      <c r="V34" s="328"/>
      <c r="W34" s="328"/>
      <c r="X34" s="330"/>
      <c r="Y34" s="330"/>
      <c r="Z34" s="330"/>
      <c r="AA34" s="330"/>
      <c r="AB34" s="337"/>
      <c r="AC34" s="338"/>
      <c r="AD34" s="339"/>
      <c r="AE34" s="346"/>
      <c r="AF34" s="347"/>
      <c r="AG34" s="347"/>
      <c r="AH34" s="348"/>
    </row>
    <row r="35" spans="1:34" x14ac:dyDescent="0.2">
      <c r="A35" s="328"/>
      <c r="B35" s="328"/>
      <c r="C35" s="328"/>
      <c r="D35" s="328"/>
      <c r="E35" s="328"/>
      <c r="F35" s="328"/>
      <c r="G35" s="97"/>
      <c r="H35" s="353" t="s">
        <v>241</v>
      </c>
      <c r="I35" s="353"/>
      <c r="J35" s="354"/>
      <c r="K35" s="328"/>
      <c r="L35" s="328"/>
      <c r="M35" s="328"/>
      <c r="N35" s="328"/>
      <c r="O35" s="328"/>
      <c r="P35" s="328"/>
      <c r="Q35" s="328"/>
      <c r="R35" s="328"/>
      <c r="S35" s="328"/>
      <c r="T35" s="328"/>
      <c r="U35" s="328"/>
      <c r="V35" s="328"/>
      <c r="W35" s="328"/>
      <c r="X35" s="330"/>
      <c r="Y35" s="330"/>
      <c r="Z35" s="330"/>
      <c r="AA35" s="330"/>
      <c r="AB35" s="331"/>
      <c r="AC35" s="332"/>
      <c r="AD35" s="333"/>
      <c r="AE35" s="340" t="str">
        <f>IF(OR(X35="",AB35=""),"",X35*AB35)</f>
        <v/>
      </c>
      <c r="AF35" s="341"/>
      <c r="AG35" s="341"/>
      <c r="AH35" s="342"/>
    </row>
    <row r="36" spans="1:34" x14ac:dyDescent="0.2">
      <c r="A36" s="328"/>
      <c r="B36" s="328"/>
      <c r="C36" s="328"/>
      <c r="D36" s="328"/>
      <c r="E36" s="328"/>
      <c r="F36" s="328"/>
      <c r="G36" s="98"/>
      <c r="H36" s="349" t="s">
        <v>242</v>
      </c>
      <c r="I36" s="349"/>
      <c r="J36" s="350"/>
      <c r="K36" s="328"/>
      <c r="L36" s="328"/>
      <c r="M36" s="328"/>
      <c r="N36" s="328"/>
      <c r="O36" s="328"/>
      <c r="P36" s="328"/>
      <c r="Q36" s="328"/>
      <c r="R36" s="328"/>
      <c r="S36" s="328"/>
      <c r="T36" s="328"/>
      <c r="U36" s="328"/>
      <c r="V36" s="328"/>
      <c r="W36" s="328"/>
      <c r="X36" s="330"/>
      <c r="Y36" s="330"/>
      <c r="Z36" s="330"/>
      <c r="AA36" s="330"/>
      <c r="AB36" s="334"/>
      <c r="AC36" s="335"/>
      <c r="AD36" s="336"/>
      <c r="AE36" s="343"/>
      <c r="AF36" s="344"/>
      <c r="AG36" s="344"/>
      <c r="AH36" s="345"/>
    </row>
    <row r="37" spans="1:34" x14ac:dyDescent="0.2">
      <c r="A37" s="328"/>
      <c r="B37" s="328"/>
      <c r="C37" s="328"/>
      <c r="D37" s="328"/>
      <c r="E37" s="328"/>
      <c r="F37" s="328"/>
      <c r="G37" s="98"/>
      <c r="H37" s="349" t="s">
        <v>243</v>
      </c>
      <c r="I37" s="349"/>
      <c r="J37" s="350"/>
      <c r="K37" s="328"/>
      <c r="L37" s="328"/>
      <c r="M37" s="328"/>
      <c r="N37" s="328"/>
      <c r="O37" s="328"/>
      <c r="P37" s="328"/>
      <c r="Q37" s="328"/>
      <c r="R37" s="328"/>
      <c r="S37" s="328"/>
      <c r="T37" s="328"/>
      <c r="U37" s="328"/>
      <c r="V37" s="328"/>
      <c r="W37" s="328"/>
      <c r="X37" s="330"/>
      <c r="Y37" s="330"/>
      <c r="Z37" s="330"/>
      <c r="AA37" s="330"/>
      <c r="AB37" s="334"/>
      <c r="AC37" s="335"/>
      <c r="AD37" s="336"/>
      <c r="AE37" s="343"/>
      <c r="AF37" s="344"/>
      <c r="AG37" s="344"/>
      <c r="AH37" s="345"/>
    </row>
    <row r="38" spans="1:34" x14ac:dyDescent="0.2">
      <c r="A38" s="328"/>
      <c r="B38" s="328"/>
      <c r="C38" s="328"/>
      <c r="D38" s="328"/>
      <c r="E38" s="328"/>
      <c r="F38" s="328"/>
      <c r="G38" s="99"/>
      <c r="H38" s="351" t="s">
        <v>245</v>
      </c>
      <c r="I38" s="351"/>
      <c r="J38" s="352"/>
      <c r="K38" s="328"/>
      <c r="L38" s="328"/>
      <c r="M38" s="328"/>
      <c r="N38" s="328"/>
      <c r="O38" s="328"/>
      <c r="P38" s="328"/>
      <c r="Q38" s="328"/>
      <c r="R38" s="328"/>
      <c r="S38" s="328"/>
      <c r="T38" s="328"/>
      <c r="U38" s="328"/>
      <c r="V38" s="328"/>
      <c r="W38" s="328"/>
      <c r="X38" s="330"/>
      <c r="Y38" s="330"/>
      <c r="Z38" s="330"/>
      <c r="AA38" s="330"/>
      <c r="AB38" s="337"/>
      <c r="AC38" s="338"/>
      <c r="AD38" s="339"/>
      <c r="AE38" s="346"/>
      <c r="AF38" s="347"/>
      <c r="AG38" s="347"/>
      <c r="AH38" s="348"/>
    </row>
    <row r="39" spans="1:34" x14ac:dyDescent="0.2">
      <c r="A39" s="328"/>
      <c r="B39" s="328"/>
      <c r="C39" s="328"/>
      <c r="D39" s="328"/>
      <c r="E39" s="328"/>
      <c r="F39" s="328"/>
      <c r="G39" s="97"/>
      <c r="H39" s="353" t="s">
        <v>241</v>
      </c>
      <c r="I39" s="353"/>
      <c r="J39" s="354"/>
      <c r="K39" s="328"/>
      <c r="L39" s="328"/>
      <c r="M39" s="328"/>
      <c r="N39" s="328"/>
      <c r="O39" s="328"/>
      <c r="P39" s="328"/>
      <c r="Q39" s="328"/>
      <c r="R39" s="328"/>
      <c r="S39" s="328"/>
      <c r="T39" s="328"/>
      <c r="U39" s="328"/>
      <c r="V39" s="328"/>
      <c r="W39" s="328"/>
      <c r="X39" s="330"/>
      <c r="Y39" s="330"/>
      <c r="Z39" s="330"/>
      <c r="AA39" s="330"/>
      <c r="AB39" s="331"/>
      <c r="AC39" s="332"/>
      <c r="AD39" s="333"/>
      <c r="AE39" s="340" t="str">
        <f>IF(OR(X39="",AB39=""),"",X39*AB39)</f>
        <v/>
      </c>
      <c r="AF39" s="341"/>
      <c r="AG39" s="341"/>
      <c r="AH39" s="342"/>
    </row>
    <row r="40" spans="1:34" x14ac:dyDescent="0.2">
      <c r="A40" s="328"/>
      <c r="B40" s="328"/>
      <c r="C40" s="328"/>
      <c r="D40" s="328"/>
      <c r="E40" s="328"/>
      <c r="F40" s="328"/>
      <c r="G40" s="98"/>
      <c r="H40" s="349" t="s">
        <v>242</v>
      </c>
      <c r="I40" s="349"/>
      <c r="J40" s="350"/>
      <c r="K40" s="328"/>
      <c r="L40" s="328"/>
      <c r="M40" s="328"/>
      <c r="N40" s="328"/>
      <c r="O40" s="328"/>
      <c r="P40" s="328"/>
      <c r="Q40" s="328"/>
      <c r="R40" s="328"/>
      <c r="S40" s="328"/>
      <c r="T40" s="328"/>
      <c r="U40" s="328"/>
      <c r="V40" s="328"/>
      <c r="W40" s="328"/>
      <c r="X40" s="330"/>
      <c r="Y40" s="330"/>
      <c r="Z40" s="330"/>
      <c r="AA40" s="330"/>
      <c r="AB40" s="334"/>
      <c r="AC40" s="335"/>
      <c r="AD40" s="336"/>
      <c r="AE40" s="343"/>
      <c r="AF40" s="344"/>
      <c r="AG40" s="344"/>
      <c r="AH40" s="345"/>
    </row>
    <row r="41" spans="1:34" x14ac:dyDescent="0.2">
      <c r="A41" s="328"/>
      <c r="B41" s="328"/>
      <c r="C41" s="328"/>
      <c r="D41" s="328"/>
      <c r="E41" s="328"/>
      <c r="F41" s="328"/>
      <c r="G41" s="98"/>
      <c r="H41" s="349" t="s">
        <v>243</v>
      </c>
      <c r="I41" s="349"/>
      <c r="J41" s="350"/>
      <c r="K41" s="328"/>
      <c r="L41" s="328"/>
      <c r="M41" s="328"/>
      <c r="N41" s="328"/>
      <c r="O41" s="328"/>
      <c r="P41" s="328"/>
      <c r="Q41" s="328"/>
      <c r="R41" s="328"/>
      <c r="S41" s="328"/>
      <c r="T41" s="328"/>
      <c r="U41" s="328"/>
      <c r="V41" s="328"/>
      <c r="W41" s="328"/>
      <c r="X41" s="330"/>
      <c r="Y41" s="330"/>
      <c r="Z41" s="330"/>
      <c r="AA41" s="330"/>
      <c r="AB41" s="334"/>
      <c r="AC41" s="335"/>
      <c r="AD41" s="336"/>
      <c r="AE41" s="343"/>
      <c r="AF41" s="344"/>
      <c r="AG41" s="344"/>
      <c r="AH41" s="345"/>
    </row>
    <row r="42" spans="1:34" x14ac:dyDescent="0.2">
      <c r="A42" s="328"/>
      <c r="B42" s="328"/>
      <c r="C42" s="328"/>
      <c r="D42" s="328"/>
      <c r="E42" s="328"/>
      <c r="F42" s="328"/>
      <c r="G42" s="99"/>
      <c r="H42" s="351" t="s">
        <v>245</v>
      </c>
      <c r="I42" s="351"/>
      <c r="J42" s="352"/>
      <c r="K42" s="328"/>
      <c r="L42" s="328"/>
      <c r="M42" s="328"/>
      <c r="N42" s="328"/>
      <c r="O42" s="328"/>
      <c r="P42" s="328"/>
      <c r="Q42" s="328"/>
      <c r="R42" s="328"/>
      <c r="S42" s="328"/>
      <c r="T42" s="328"/>
      <c r="U42" s="328"/>
      <c r="V42" s="328"/>
      <c r="W42" s="328"/>
      <c r="X42" s="330"/>
      <c r="Y42" s="330"/>
      <c r="Z42" s="330"/>
      <c r="AA42" s="330"/>
      <c r="AB42" s="337"/>
      <c r="AC42" s="338"/>
      <c r="AD42" s="339"/>
      <c r="AE42" s="346"/>
      <c r="AF42" s="347"/>
      <c r="AG42" s="347"/>
      <c r="AH42" s="348"/>
    </row>
    <row r="43" spans="1:34" x14ac:dyDescent="0.2">
      <c r="A43" s="328"/>
      <c r="B43" s="328"/>
      <c r="C43" s="328"/>
      <c r="D43" s="328"/>
      <c r="E43" s="328"/>
      <c r="F43" s="328"/>
      <c r="G43" s="97"/>
      <c r="H43" s="353" t="s">
        <v>241</v>
      </c>
      <c r="I43" s="353"/>
      <c r="J43" s="354"/>
      <c r="K43" s="328"/>
      <c r="L43" s="328"/>
      <c r="M43" s="328"/>
      <c r="N43" s="328"/>
      <c r="O43" s="328"/>
      <c r="P43" s="328"/>
      <c r="Q43" s="328"/>
      <c r="R43" s="328"/>
      <c r="S43" s="328"/>
      <c r="T43" s="328"/>
      <c r="U43" s="328"/>
      <c r="V43" s="328"/>
      <c r="W43" s="328"/>
      <c r="X43" s="330"/>
      <c r="Y43" s="330"/>
      <c r="Z43" s="330"/>
      <c r="AA43" s="330"/>
      <c r="AB43" s="331"/>
      <c r="AC43" s="332"/>
      <c r="AD43" s="333"/>
      <c r="AE43" s="340" t="str">
        <f>IF(OR(X43="",AB43=""),"",X43*AB43)</f>
        <v/>
      </c>
      <c r="AF43" s="341"/>
      <c r="AG43" s="341"/>
      <c r="AH43" s="342"/>
    </row>
    <row r="44" spans="1:34" x14ac:dyDescent="0.2">
      <c r="A44" s="328"/>
      <c r="B44" s="328"/>
      <c r="C44" s="328"/>
      <c r="D44" s="328"/>
      <c r="E44" s="328"/>
      <c r="F44" s="328"/>
      <c r="G44" s="98"/>
      <c r="H44" s="349" t="s">
        <v>242</v>
      </c>
      <c r="I44" s="349"/>
      <c r="J44" s="350"/>
      <c r="K44" s="328"/>
      <c r="L44" s="328"/>
      <c r="M44" s="328"/>
      <c r="N44" s="328"/>
      <c r="O44" s="328"/>
      <c r="P44" s="328"/>
      <c r="Q44" s="328"/>
      <c r="R44" s="328"/>
      <c r="S44" s="328"/>
      <c r="T44" s="328"/>
      <c r="U44" s="328"/>
      <c r="V44" s="328"/>
      <c r="W44" s="328"/>
      <c r="X44" s="330"/>
      <c r="Y44" s="330"/>
      <c r="Z44" s="330"/>
      <c r="AA44" s="330"/>
      <c r="AB44" s="334"/>
      <c r="AC44" s="335"/>
      <c r="AD44" s="336"/>
      <c r="AE44" s="343"/>
      <c r="AF44" s="344"/>
      <c r="AG44" s="344"/>
      <c r="AH44" s="345"/>
    </row>
    <row r="45" spans="1:34" x14ac:dyDescent="0.2">
      <c r="A45" s="328"/>
      <c r="B45" s="328"/>
      <c r="C45" s="328"/>
      <c r="D45" s="328"/>
      <c r="E45" s="328"/>
      <c r="F45" s="328"/>
      <c r="G45" s="98"/>
      <c r="H45" s="349" t="s">
        <v>243</v>
      </c>
      <c r="I45" s="349"/>
      <c r="J45" s="350"/>
      <c r="K45" s="328"/>
      <c r="L45" s="328"/>
      <c r="M45" s="328"/>
      <c r="N45" s="328"/>
      <c r="O45" s="328"/>
      <c r="P45" s="328"/>
      <c r="Q45" s="328"/>
      <c r="R45" s="328"/>
      <c r="S45" s="328"/>
      <c r="T45" s="328"/>
      <c r="U45" s="328"/>
      <c r="V45" s="328"/>
      <c r="W45" s="328"/>
      <c r="X45" s="330"/>
      <c r="Y45" s="330"/>
      <c r="Z45" s="330"/>
      <c r="AA45" s="330"/>
      <c r="AB45" s="334"/>
      <c r="AC45" s="335"/>
      <c r="AD45" s="336"/>
      <c r="AE45" s="343"/>
      <c r="AF45" s="344"/>
      <c r="AG45" s="344"/>
      <c r="AH45" s="345"/>
    </row>
    <row r="46" spans="1:34" x14ac:dyDescent="0.2">
      <c r="A46" s="328"/>
      <c r="B46" s="328"/>
      <c r="C46" s="328"/>
      <c r="D46" s="328"/>
      <c r="E46" s="328"/>
      <c r="F46" s="328"/>
      <c r="G46" s="99"/>
      <c r="H46" s="351" t="s">
        <v>245</v>
      </c>
      <c r="I46" s="351"/>
      <c r="J46" s="352"/>
      <c r="K46" s="328"/>
      <c r="L46" s="328"/>
      <c r="M46" s="328"/>
      <c r="N46" s="328"/>
      <c r="O46" s="328"/>
      <c r="P46" s="328"/>
      <c r="Q46" s="328"/>
      <c r="R46" s="328"/>
      <c r="S46" s="328"/>
      <c r="T46" s="328"/>
      <c r="U46" s="328"/>
      <c r="V46" s="328"/>
      <c r="W46" s="328"/>
      <c r="X46" s="330"/>
      <c r="Y46" s="330"/>
      <c r="Z46" s="330"/>
      <c r="AA46" s="330"/>
      <c r="AB46" s="337"/>
      <c r="AC46" s="338"/>
      <c r="AD46" s="339"/>
      <c r="AE46" s="346"/>
      <c r="AF46" s="347"/>
      <c r="AG46" s="347"/>
      <c r="AH46" s="348"/>
    </row>
    <row r="47" spans="1:34" x14ac:dyDescent="0.2">
      <c r="A47" s="328"/>
      <c r="B47" s="328"/>
      <c r="C47" s="328"/>
      <c r="D47" s="328"/>
      <c r="E47" s="328"/>
      <c r="F47" s="328"/>
      <c r="G47" s="97"/>
      <c r="H47" s="353" t="s">
        <v>241</v>
      </c>
      <c r="I47" s="353"/>
      <c r="J47" s="354"/>
      <c r="K47" s="328"/>
      <c r="L47" s="328"/>
      <c r="M47" s="328"/>
      <c r="N47" s="328"/>
      <c r="O47" s="328"/>
      <c r="P47" s="328"/>
      <c r="Q47" s="328"/>
      <c r="R47" s="328"/>
      <c r="S47" s="328"/>
      <c r="T47" s="328"/>
      <c r="U47" s="328"/>
      <c r="V47" s="328"/>
      <c r="W47" s="328"/>
      <c r="X47" s="330"/>
      <c r="Y47" s="330"/>
      <c r="Z47" s="330"/>
      <c r="AA47" s="330"/>
      <c r="AB47" s="331"/>
      <c r="AC47" s="332"/>
      <c r="AD47" s="333"/>
      <c r="AE47" s="340" t="str">
        <f>IF(OR(X47="",AB47=""),"",X47*AB47)</f>
        <v/>
      </c>
      <c r="AF47" s="341"/>
      <c r="AG47" s="341"/>
      <c r="AH47" s="342"/>
    </row>
    <row r="48" spans="1:34" x14ac:dyDescent="0.2">
      <c r="A48" s="328"/>
      <c r="B48" s="328"/>
      <c r="C48" s="328"/>
      <c r="D48" s="328"/>
      <c r="E48" s="328"/>
      <c r="F48" s="328"/>
      <c r="G48" s="98"/>
      <c r="H48" s="349" t="s">
        <v>242</v>
      </c>
      <c r="I48" s="349"/>
      <c r="J48" s="350"/>
      <c r="K48" s="328"/>
      <c r="L48" s="328"/>
      <c r="M48" s="328"/>
      <c r="N48" s="328"/>
      <c r="O48" s="328"/>
      <c r="P48" s="328"/>
      <c r="Q48" s="328"/>
      <c r="R48" s="328"/>
      <c r="S48" s="328"/>
      <c r="T48" s="328"/>
      <c r="U48" s="328"/>
      <c r="V48" s="328"/>
      <c r="W48" s="328"/>
      <c r="X48" s="330"/>
      <c r="Y48" s="330"/>
      <c r="Z48" s="330"/>
      <c r="AA48" s="330"/>
      <c r="AB48" s="334"/>
      <c r="AC48" s="335"/>
      <c r="AD48" s="336"/>
      <c r="AE48" s="343"/>
      <c r="AF48" s="344"/>
      <c r="AG48" s="344"/>
      <c r="AH48" s="345"/>
    </row>
    <row r="49" spans="1:34" x14ac:dyDescent="0.2">
      <c r="A49" s="328"/>
      <c r="B49" s="328"/>
      <c r="C49" s="328"/>
      <c r="D49" s="328"/>
      <c r="E49" s="328"/>
      <c r="F49" s="328"/>
      <c r="G49" s="98"/>
      <c r="H49" s="349" t="s">
        <v>243</v>
      </c>
      <c r="I49" s="349"/>
      <c r="J49" s="350"/>
      <c r="K49" s="328"/>
      <c r="L49" s="328"/>
      <c r="M49" s="328"/>
      <c r="N49" s="328"/>
      <c r="O49" s="328"/>
      <c r="P49" s="328"/>
      <c r="Q49" s="328"/>
      <c r="R49" s="328"/>
      <c r="S49" s="328"/>
      <c r="T49" s="328"/>
      <c r="U49" s="328"/>
      <c r="V49" s="328"/>
      <c r="W49" s="328"/>
      <c r="X49" s="330"/>
      <c r="Y49" s="330"/>
      <c r="Z49" s="330"/>
      <c r="AA49" s="330"/>
      <c r="AB49" s="334"/>
      <c r="AC49" s="335"/>
      <c r="AD49" s="336"/>
      <c r="AE49" s="343"/>
      <c r="AF49" s="344"/>
      <c r="AG49" s="344"/>
      <c r="AH49" s="345"/>
    </row>
    <row r="50" spans="1:34" x14ac:dyDescent="0.2">
      <c r="A50" s="328"/>
      <c r="B50" s="328"/>
      <c r="C50" s="328"/>
      <c r="D50" s="328"/>
      <c r="E50" s="328"/>
      <c r="F50" s="328"/>
      <c r="G50" s="99"/>
      <c r="H50" s="351" t="s">
        <v>245</v>
      </c>
      <c r="I50" s="351"/>
      <c r="J50" s="352"/>
      <c r="K50" s="328"/>
      <c r="L50" s="328"/>
      <c r="M50" s="328"/>
      <c r="N50" s="328"/>
      <c r="O50" s="328"/>
      <c r="P50" s="328"/>
      <c r="Q50" s="328"/>
      <c r="R50" s="328"/>
      <c r="S50" s="328"/>
      <c r="T50" s="328"/>
      <c r="U50" s="328"/>
      <c r="V50" s="328"/>
      <c r="W50" s="328"/>
      <c r="X50" s="330"/>
      <c r="Y50" s="330"/>
      <c r="Z50" s="330"/>
      <c r="AA50" s="330"/>
      <c r="AB50" s="337"/>
      <c r="AC50" s="338"/>
      <c r="AD50" s="339"/>
      <c r="AE50" s="346"/>
      <c r="AF50" s="347"/>
      <c r="AG50" s="347"/>
      <c r="AH50" s="348"/>
    </row>
    <row r="51" spans="1:34" x14ac:dyDescent="0.2">
      <c r="A51" s="328"/>
      <c r="B51" s="328"/>
      <c r="C51" s="328"/>
      <c r="D51" s="328"/>
      <c r="E51" s="328"/>
      <c r="F51" s="328"/>
      <c r="G51" s="97"/>
      <c r="H51" s="353" t="s">
        <v>241</v>
      </c>
      <c r="I51" s="353"/>
      <c r="J51" s="354"/>
      <c r="K51" s="328"/>
      <c r="L51" s="328"/>
      <c r="M51" s="328"/>
      <c r="N51" s="328"/>
      <c r="O51" s="328"/>
      <c r="P51" s="328"/>
      <c r="Q51" s="328"/>
      <c r="R51" s="328"/>
      <c r="S51" s="328"/>
      <c r="T51" s="328"/>
      <c r="U51" s="328"/>
      <c r="V51" s="328"/>
      <c r="W51" s="328"/>
      <c r="X51" s="330"/>
      <c r="Y51" s="330"/>
      <c r="Z51" s="330"/>
      <c r="AA51" s="330"/>
      <c r="AB51" s="331"/>
      <c r="AC51" s="332"/>
      <c r="AD51" s="333"/>
      <c r="AE51" s="340" t="str">
        <f>IF(OR(X51="",AB51=""),"",X51*AB51)</f>
        <v/>
      </c>
      <c r="AF51" s="341"/>
      <c r="AG51" s="341"/>
      <c r="AH51" s="342"/>
    </row>
    <row r="52" spans="1:34" x14ac:dyDescent="0.2">
      <c r="A52" s="328"/>
      <c r="B52" s="328"/>
      <c r="C52" s="328"/>
      <c r="D52" s="328"/>
      <c r="E52" s="328"/>
      <c r="F52" s="328"/>
      <c r="G52" s="98"/>
      <c r="H52" s="349" t="s">
        <v>242</v>
      </c>
      <c r="I52" s="349"/>
      <c r="J52" s="350"/>
      <c r="K52" s="328"/>
      <c r="L52" s="328"/>
      <c r="M52" s="328"/>
      <c r="N52" s="328"/>
      <c r="O52" s="328"/>
      <c r="P52" s="328"/>
      <c r="Q52" s="328"/>
      <c r="R52" s="328"/>
      <c r="S52" s="328"/>
      <c r="T52" s="328"/>
      <c r="U52" s="328"/>
      <c r="V52" s="328"/>
      <c r="W52" s="328"/>
      <c r="X52" s="330"/>
      <c r="Y52" s="330"/>
      <c r="Z52" s="330"/>
      <c r="AA52" s="330"/>
      <c r="AB52" s="334"/>
      <c r="AC52" s="335"/>
      <c r="AD52" s="336"/>
      <c r="AE52" s="343"/>
      <c r="AF52" s="344"/>
      <c r="AG52" s="344"/>
      <c r="AH52" s="345"/>
    </row>
    <row r="53" spans="1:34" x14ac:dyDescent="0.2">
      <c r="A53" s="328"/>
      <c r="B53" s="328"/>
      <c r="C53" s="328"/>
      <c r="D53" s="328"/>
      <c r="E53" s="328"/>
      <c r="F53" s="328"/>
      <c r="G53" s="98"/>
      <c r="H53" s="349" t="s">
        <v>243</v>
      </c>
      <c r="I53" s="349"/>
      <c r="J53" s="350"/>
      <c r="K53" s="328"/>
      <c r="L53" s="328"/>
      <c r="M53" s="328"/>
      <c r="N53" s="328"/>
      <c r="O53" s="328"/>
      <c r="P53" s="328"/>
      <c r="Q53" s="328"/>
      <c r="R53" s="328"/>
      <c r="S53" s="328"/>
      <c r="T53" s="328"/>
      <c r="U53" s="328"/>
      <c r="V53" s="328"/>
      <c r="W53" s="328"/>
      <c r="X53" s="330"/>
      <c r="Y53" s="330"/>
      <c r="Z53" s="330"/>
      <c r="AA53" s="330"/>
      <c r="AB53" s="334"/>
      <c r="AC53" s="335"/>
      <c r="AD53" s="336"/>
      <c r="AE53" s="343"/>
      <c r="AF53" s="344"/>
      <c r="AG53" s="344"/>
      <c r="AH53" s="345"/>
    </row>
    <row r="54" spans="1:34" x14ac:dyDescent="0.2">
      <c r="A54" s="328"/>
      <c r="B54" s="328"/>
      <c r="C54" s="328"/>
      <c r="D54" s="328"/>
      <c r="E54" s="328"/>
      <c r="F54" s="328"/>
      <c r="G54" s="99"/>
      <c r="H54" s="351" t="s">
        <v>245</v>
      </c>
      <c r="I54" s="351"/>
      <c r="J54" s="352"/>
      <c r="K54" s="328"/>
      <c r="L54" s="328"/>
      <c r="M54" s="328"/>
      <c r="N54" s="328"/>
      <c r="O54" s="328"/>
      <c r="P54" s="328"/>
      <c r="Q54" s="328"/>
      <c r="R54" s="328"/>
      <c r="S54" s="328"/>
      <c r="T54" s="328"/>
      <c r="U54" s="328"/>
      <c r="V54" s="328"/>
      <c r="W54" s="328"/>
      <c r="X54" s="330"/>
      <c r="Y54" s="330"/>
      <c r="Z54" s="330"/>
      <c r="AA54" s="330"/>
      <c r="AB54" s="337"/>
      <c r="AC54" s="338"/>
      <c r="AD54" s="339"/>
      <c r="AE54" s="346"/>
      <c r="AF54" s="347"/>
      <c r="AG54" s="347"/>
      <c r="AH54" s="348"/>
    </row>
    <row r="55" spans="1:34" x14ac:dyDescent="0.2">
      <c r="AB55" s="100"/>
      <c r="AC55" s="100"/>
      <c r="AD55" s="100"/>
    </row>
    <row r="56" spans="1:34" x14ac:dyDescent="0.2">
      <c r="AB56" s="101"/>
      <c r="AC56" s="101"/>
      <c r="AD56" s="101"/>
    </row>
    <row r="57" spans="1:34" ht="13.4" customHeight="1" x14ac:dyDescent="0.2">
      <c r="B57" s="355" t="s">
        <v>249</v>
      </c>
      <c r="C57" s="356"/>
      <c r="D57" s="356"/>
      <c r="E57" s="356"/>
      <c r="F57" s="357">
        <f>SUM(AE11:AH54)</f>
        <v>0</v>
      </c>
      <c r="G57" s="326"/>
      <c r="H57" s="326"/>
      <c r="I57" s="326"/>
      <c r="J57" s="327"/>
      <c r="K57" s="324" t="s">
        <v>250</v>
      </c>
      <c r="L57" s="325"/>
      <c r="M57" s="325"/>
      <c r="N57" s="325"/>
      <c r="O57" s="326">
        <f>ROUNDDOWN(F57/YC書式502_経費内訳書!U25,0)</f>
        <v>0</v>
      </c>
      <c r="P57" s="326"/>
      <c r="Q57" s="326"/>
      <c r="R57" s="326"/>
      <c r="S57" s="326"/>
      <c r="T57" s="327"/>
      <c r="U57" s="363" t="s">
        <v>337</v>
      </c>
      <c r="V57" s="252"/>
      <c r="W57" s="246">
        <f>YC書式502_経費内訳書!U25</f>
        <v>6000</v>
      </c>
      <c r="X57" s="246"/>
      <c r="Y57" s="246"/>
      <c r="Z57" s="7" t="s">
        <v>336</v>
      </c>
    </row>
    <row r="58" spans="1:34" x14ac:dyDescent="0.2">
      <c r="B58" s="355"/>
      <c r="C58" s="356"/>
      <c r="D58" s="356"/>
      <c r="E58" s="356"/>
      <c r="F58" s="326"/>
      <c r="G58" s="326"/>
      <c r="H58" s="326"/>
      <c r="I58" s="326"/>
      <c r="J58" s="327"/>
      <c r="K58" s="324"/>
      <c r="L58" s="325"/>
      <c r="M58" s="325"/>
      <c r="N58" s="325"/>
      <c r="O58" s="326"/>
      <c r="P58" s="326"/>
      <c r="Q58" s="326"/>
      <c r="R58" s="326"/>
      <c r="S58" s="326"/>
      <c r="T58" s="327"/>
      <c r="U58" s="102"/>
    </row>
    <row r="59" spans="1:34" x14ac:dyDescent="0.2">
      <c r="W59" s="103"/>
    </row>
  </sheetData>
  <mergeCells count="155">
    <mergeCell ref="V4:X4"/>
    <mergeCell ref="AF4:AH4"/>
    <mergeCell ref="AD4:AE4"/>
    <mergeCell ref="Z4:AC4"/>
    <mergeCell ref="X10:AA10"/>
    <mergeCell ref="AB10:AD10"/>
    <mergeCell ref="A10:F10"/>
    <mergeCell ref="A8:AH8"/>
    <mergeCell ref="U57:V57"/>
    <mergeCell ref="W57:Y57"/>
    <mergeCell ref="A15:F18"/>
    <mergeCell ref="H15:J15"/>
    <mergeCell ref="K15:O18"/>
    <mergeCell ref="P15:T18"/>
    <mergeCell ref="U15:W18"/>
    <mergeCell ref="U11:W14"/>
    <mergeCell ref="X11:AA14"/>
    <mergeCell ref="H11:J11"/>
    <mergeCell ref="H12:J12"/>
    <mergeCell ref="H13:J13"/>
    <mergeCell ref="H14:J14"/>
    <mergeCell ref="A11:F14"/>
    <mergeCell ref="K11:O14"/>
    <mergeCell ref="P11:T14"/>
    <mergeCell ref="AB11:AD14"/>
    <mergeCell ref="AB15:AD18"/>
    <mergeCell ref="AE10:AH10"/>
    <mergeCell ref="AE11:AH14"/>
    <mergeCell ref="AE15:AH18"/>
    <mergeCell ref="X15:AA18"/>
    <mergeCell ref="H16:J16"/>
    <mergeCell ref="H17:J17"/>
    <mergeCell ref="H18:J18"/>
    <mergeCell ref="U10:W10"/>
    <mergeCell ref="G10:J10"/>
    <mergeCell ref="K10:O10"/>
    <mergeCell ref="P10:T10"/>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31:W34"/>
    <mergeCell ref="X31:AA34"/>
    <mergeCell ref="AB31:AD34"/>
    <mergeCell ref="A23:F26"/>
    <mergeCell ref="H23:J23"/>
    <mergeCell ref="K23:O26"/>
    <mergeCell ref="P23:T26"/>
    <mergeCell ref="U23:W26"/>
    <mergeCell ref="X23:AA26"/>
    <mergeCell ref="A19:F22"/>
    <mergeCell ref="H19:J19"/>
    <mergeCell ref="K19:O22"/>
    <mergeCell ref="P19:T22"/>
    <mergeCell ref="AB23:AD26"/>
    <mergeCell ref="AE23:AH26"/>
    <mergeCell ref="H24:J24"/>
    <mergeCell ref="H25:J25"/>
    <mergeCell ref="H26:J26"/>
    <mergeCell ref="AE19:AH22"/>
    <mergeCell ref="H20:J20"/>
    <mergeCell ref="H21:J21"/>
    <mergeCell ref="H22:J22"/>
    <mergeCell ref="AE27:AH30"/>
    <mergeCell ref="H28:J28"/>
    <mergeCell ref="H29:J29"/>
    <mergeCell ref="H30:J30"/>
    <mergeCell ref="A35:F38"/>
    <mergeCell ref="A43:F46"/>
    <mergeCell ref="H43:J43"/>
    <mergeCell ref="K43:O46"/>
    <mergeCell ref="P43:T46"/>
    <mergeCell ref="U43:W46"/>
    <mergeCell ref="X43:AA46"/>
    <mergeCell ref="X39:AA42"/>
    <mergeCell ref="AB39:AD42"/>
    <mergeCell ref="AE39:AH42"/>
    <mergeCell ref="H40:J40"/>
    <mergeCell ref="H41:J41"/>
    <mergeCell ref="H42:J42"/>
    <mergeCell ref="H51:J51"/>
    <mergeCell ref="K51:O54"/>
    <mergeCell ref="P51:T54"/>
    <mergeCell ref="X47:AA50"/>
    <mergeCell ref="AB43:AD46"/>
    <mergeCell ref="AE43:AH46"/>
    <mergeCell ref="AB35:AD38"/>
    <mergeCell ref="AE35:AH38"/>
    <mergeCell ref="H36:J36"/>
    <mergeCell ref="H37:J37"/>
    <mergeCell ref="H38:J38"/>
    <mergeCell ref="H39:J39"/>
    <mergeCell ref="A47:F50"/>
    <mergeCell ref="H47:J47"/>
    <mergeCell ref="K47:O50"/>
    <mergeCell ref="P47:T50"/>
    <mergeCell ref="U47:W50"/>
    <mergeCell ref="AE31:AH34"/>
    <mergeCell ref="H32:J32"/>
    <mergeCell ref="H33:J33"/>
    <mergeCell ref="H34:J34"/>
    <mergeCell ref="A31:F34"/>
    <mergeCell ref="H31:J31"/>
    <mergeCell ref="K31:O34"/>
    <mergeCell ref="P31:T34"/>
    <mergeCell ref="H44:J44"/>
    <mergeCell ref="H45:J45"/>
    <mergeCell ref="H46:J46"/>
    <mergeCell ref="A39:F42"/>
    <mergeCell ref="K57:N58"/>
    <mergeCell ref="O57:T58"/>
    <mergeCell ref="K39:O42"/>
    <mergeCell ref="P39:T42"/>
    <mergeCell ref="U39:W42"/>
    <mergeCell ref="A5:G5"/>
    <mergeCell ref="R5:X5"/>
    <mergeCell ref="A6:G6"/>
    <mergeCell ref="Y5:AH5"/>
    <mergeCell ref="H5:Q5"/>
    <mergeCell ref="H6:AH6"/>
    <mergeCell ref="X51:AA54"/>
    <mergeCell ref="AB51:AD54"/>
    <mergeCell ref="AE51:AH54"/>
    <mergeCell ref="H52:J52"/>
    <mergeCell ref="H53:J53"/>
    <mergeCell ref="H54:J54"/>
    <mergeCell ref="AB47:AD50"/>
    <mergeCell ref="AE47:AH50"/>
    <mergeCell ref="H48:J48"/>
    <mergeCell ref="H49:J49"/>
    <mergeCell ref="H50:J50"/>
    <mergeCell ref="A51:F54"/>
    <mergeCell ref="U51:W54"/>
    <mergeCell ref="P1:R1"/>
    <mergeCell ref="S1:AH1"/>
    <mergeCell ref="P2:R3"/>
    <mergeCell ref="T2:V2"/>
    <mergeCell ref="X2:AA2"/>
    <mergeCell ref="AC2:AH2"/>
    <mergeCell ref="T3:V3"/>
    <mergeCell ref="X3:AA3"/>
    <mergeCell ref="AC3:AH3"/>
  </mergeCells>
  <phoneticPr fontId="2"/>
  <dataValidations count="1">
    <dataValidation type="list" allowBlank="1" showInputMessage="1" showErrorMessage="1" sqref="Q9 U9">
      <formula1>#REF!</formula1>
    </dataValidation>
  </dataValidations>
  <pageMargins left="0.7" right="0.7" top="0.75" bottom="0.75" header="0.3" footer="0.3"/>
  <pageSetup paperSize="9" scale="72"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50800</xdr:colOff>
                    <xdr:row>10</xdr:row>
                    <xdr:rowOff>0</xdr:rowOff>
                  </from>
                  <to>
                    <xdr:col>6</xdr:col>
                    <xdr:colOff>222250</xdr:colOff>
                    <xdr:row>11</xdr:row>
                    <xdr:rowOff>12700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50800</xdr:colOff>
                    <xdr:row>10</xdr:row>
                    <xdr:rowOff>336550</xdr:rowOff>
                  </from>
                  <to>
                    <xdr:col>6</xdr:col>
                    <xdr:colOff>222250</xdr:colOff>
                    <xdr:row>12</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50800</xdr:colOff>
                    <xdr:row>11</xdr:row>
                    <xdr:rowOff>336550</xdr:rowOff>
                  </from>
                  <to>
                    <xdr:col>6</xdr:col>
                    <xdr:colOff>222250</xdr:colOff>
                    <xdr:row>13</xdr:row>
                    <xdr:rowOff>12700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50800</xdr:colOff>
                    <xdr:row>12</xdr:row>
                    <xdr:rowOff>336550</xdr:rowOff>
                  </from>
                  <to>
                    <xdr:col>6</xdr:col>
                    <xdr:colOff>222250</xdr:colOff>
                    <xdr:row>14</xdr:row>
                    <xdr:rowOff>12700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50800</xdr:colOff>
                    <xdr:row>13</xdr:row>
                    <xdr:rowOff>336550</xdr:rowOff>
                  </from>
                  <to>
                    <xdr:col>6</xdr:col>
                    <xdr:colOff>222250</xdr:colOff>
                    <xdr:row>15</xdr:row>
                    <xdr:rowOff>12700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50800</xdr:colOff>
                    <xdr:row>14</xdr:row>
                    <xdr:rowOff>336550</xdr:rowOff>
                  </from>
                  <to>
                    <xdr:col>6</xdr:col>
                    <xdr:colOff>222250</xdr:colOff>
                    <xdr:row>16</xdr:row>
                    <xdr:rowOff>12700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50800</xdr:colOff>
                    <xdr:row>15</xdr:row>
                    <xdr:rowOff>336550</xdr:rowOff>
                  </from>
                  <to>
                    <xdr:col>6</xdr:col>
                    <xdr:colOff>222250</xdr:colOff>
                    <xdr:row>17</xdr:row>
                    <xdr:rowOff>12700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50800</xdr:colOff>
                    <xdr:row>16</xdr:row>
                    <xdr:rowOff>336550</xdr:rowOff>
                  </from>
                  <to>
                    <xdr:col>6</xdr:col>
                    <xdr:colOff>222250</xdr:colOff>
                    <xdr:row>18</xdr:row>
                    <xdr:rowOff>12700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50800</xdr:colOff>
                    <xdr:row>16</xdr:row>
                    <xdr:rowOff>336550</xdr:rowOff>
                  </from>
                  <to>
                    <xdr:col>6</xdr:col>
                    <xdr:colOff>222250</xdr:colOff>
                    <xdr:row>18</xdr:row>
                    <xdr:rowOff>12700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50800</xdr:colOff>
                    <xdr:row>17</xdr:row>
                    <xdr:rowOff>336550</xdr:rowOff>
                  </from>
                  <to>
                    <xdr:col>6</xdr:col>
                    <xdr:colOff>222250</xdr:colOff>
                    <xdr:row>19</xdr:row>
                    <xdr:rowOff>12700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50800</xdr:colOff>
                    <xdr:row>18</xdr:row>
                    <xdr:rowOff>336550</xdr:rowOff>
                  </from>
                  <to>
                    <xdr:col>6</xdr:col>
                    <xdr:colOff>222250</xdr:colOff>
                    <xdr:row>20</xdr:row>
                    <xdr:rowOff>12700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50800</xdr:colOff>
                    <xdr:row>19</xdr:row>
                    <xdr:rowOff>336550</xdr:rowOff>
                  </from>
                  <to>
                    <xdr:col>6</xdr:col>
                    <xdr:colOff>222250</xdr:colOff>
                    <xdr:row>21</xdr:row>
                    <xdr:rowOff>12700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50800</xdr:colOff>
                    <xdr:row>20</xdr:row>
                    <xdr:rowOff>336550</xdr:rowOff>
                  </from>
                  <to>
                    <xdr:col>6</xdr:col>
                    <xdr:colOff>222250</xdr:colOff>
                    <xdr:row>22</xdr:row>
                    <xdr:rowOff>12700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50800</xdr:colOff>
                    <xdr:row>20</xdr:row>
                    <xdr:rowOff>336550</xdr:rowOff>
                  </from>
                  <to>
                    <xdr:col>6</xdr:col>
                    <xdr:colOff>222250</xdr:colOff>
                    <xdr:row>22</xdr:row>
                    <xdr:rowOff>12700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50800</xdr:colOff>
                    <xdr:row>21</xdr:row>
                    <xdr:rowOff>336550</xdr:rowOff>
                  </from>
                  <to>
                    <xdr:col>6</xdr:col>
                    <xdr:colOff>222250</xdr:colOff>
                    <xdr:row>23</xdr:row>
                    <xdr:rowOff>12700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50800</xdr:colOff>
                    <xdr:row>22</xdr:row>
                    <xdr:rowOff>336550</xdr:rowOff>
                  </from>
                  <to>
                    <xdr:col>6</xdr:col>
                    <xdr:colOff>222250</xdr:colOff>
                    <xdr:row>24</xdr:row>
                    <xdr:rowOff>12700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50800</xdr:colOff>
                    <xdr:row>23</xdr:row>
                    <xdr:rowOff>336550</xdr:rowOff>
                  </from>
                  <to>
                    <xdr:col>6</xdr:col>
                    <xdr:colOff>222250</xdr:colOff>
                    <xdr:row>25</xdr:row>
                    <xdr:rowOff>12700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50800</xdr:colOff>
                    <xdr:row>24</xdr:row>
                    <xdr:rowOff>336550</xdr:rowOff>
                  </from>
                  <to>
                    <xdr:col>6</xdr:col>
                    <xdr:colOff>222250</xdr:colOff>
                    <xdr:row>26</xdr:row>
                    <xdr:rowOff>12700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50800</xdr:colOff>
                    <xdr:row>24</xdr:row>
                    <xdr:rowOff>336550</xdr:rowOff>
                  </from>
                  <to>
                    <xdr:col>6</xdr:col>
                    <xdr:colOff>222250</xdr:colOff>
                    <xdr:row>26</xdr:row>
                    <xdr:rowOff>12700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50800</xdr:colOff>
                    <xdr:row>25</xdr:row>
                    <xdr:rowOff>336550</xdr:rowOff>
                  </from>
                  <to>
                    <xdr:col>6</xdr:col>
                    <xdr:colOff>222250</xdr:colOff>
                    <xdr:row>27</xdr:row>
                    <xdr:rowOff>12700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50800</xdr:colOff>
                    <xdr:row>26</xdr:row>
                    <xdr:rowOff>336550</xdr:rowOff>
                  </from>
                  <to>
                    <xdr:col>6</xdr:col>
                    <xdr:colOff>222250</xdr:colOff>
                    <xdr:row>28</xdr:row>
                    <xdr:rowOff>12700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50800</xdr:colOff>
                    <xdr:row>27</xdr:row>
                    <xdr:rowOff>336550</xdr:rowOff>
                  </from>
                  <to>
                    <xdr:col>6</xdr:col>
                    <xdr:colOff>222250</xdr:colOff>
                    <xdr:row>29</xdr:row>
                    <xdr:rowOff>12700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50800</xdr:colOff>
                    <xdr:row>28</xdr:row>
                    <xdr:rowOff>336550</xdr:rowOff>
                  </from>
                  <to>
                    <xdr:col>6</xdr:col>
                    <xdr:colOff>222250</xdr:colOff>
                    <xdr:row>30</xdr:row>
                    <xdr:rowOff>12700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50800</xdr:colOff>
                    <xdr:row>28</xdr:row>
                    <xdr:rowOff>336550</xdr:rowOff>
                  </from>
                  <to>
                    <xdr:col>6</xdr:col>
                    <xdr:colOff>222250</xdr:colOff>
                    <xdr:row>30</xdr:row>
                    <xdr:rowOff>12700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50800</xdr:colOff>
                    <xdr:row>29</xdr:row>
                    <xdr:rowOff>336550</xdr:rowOff>
                  </from>
                  <to>
                    <xdr:col>6</xdr:col>
                    <xdr:colOff>222250</xdr:colOff>
                    <xdr:row>31</xdr:row>
                    <xdr:rowOff>12700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50800</xdr:colOff>
                    <xdr:row>30</xdr:row>
                    <xdr:rowOff>336550</xdr:rowOff>
                  </from>
                  <to>
                    <xdr:col>6</xdr:col>
                    <xdr:colOff>222250</xdr:colOff>
                    <xdr:row>32</xdr:row>
                    <xdr:rowOff>12700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50800</xdr:colOff>
                    <xdr:row>31</xdr:row>
                    <xdr:rowOff>336550</xdr:rowOff>
                  </from>
                  <to>
                    <xdr:col>6</xdr:col>
                    <xdr:colOff>222250</xdr:colOff>
                    <xdr:row>33</xdr:row>
                    <xdr:rowOff>12700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50800</xdr:colOff>
                    <xdr:row>32</xdr:row>
                    <xdr:rowOff>336550</xdr:rowOff>
                  </from>
                  <to>
                    <xdr:col>6</xdr:col>
                    <xdr:colOff>222250</xdr:colOff>
                    <xdr:row>34</xdr:row>
                    <xdr:rowOff>12700</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50800</xdr:colOff>
                    <xdr:row>32</xdr:row>
                    <xdr:rowOff>336550</xdr:rowOff>
                  </from>
                  <to>
                    <xdr:col>6</xdr:col>
                    <xdr:colOff>222250</xdr:colOff>
                    <xdr:row>34</xdr:row>
                    <xdr:rowOff>12700</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50800</xdr:colOff>
                    <xdr:row>33</xdr:row>
                    <xdr:rowOff>336550</xdr:rowOff>
                  </from>
                  <to>
                    <xdr:col>6</xdr:col>
                    <xdr:colOff>222250</xdr:colOff>
                    <xdr:row>35</xdr:row>
                    <xdr:rowOff>12700</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50800</xdr:colOff>
                    <xdr:row>34</xdr:row>
                    <xdr:rowOff>336550</xdr:rowOff>
                  </from>
                  <to>
                    <xdr:col>6</xdr:col>
                    <xdr:colOff>222250</xdr:colOff>
                    <xdr:row>36</xdr:row>
                    <xdr:rowOff>12700</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50800</xdr:colOff>
                    <xdr:row>35</xdr:row>
                    <xdr:rowOff>336550</xdr:rowOff>
                  </from>
                  <to>
                    <xdr:col>6</xdr:col>
                    <xdr:colOff>222250</xdr:colOff>
                    <xdr:row>37</xdr:row>
                    <xdr:rowOff>12700</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50800</xdr:colOff>
                    <xdr:row>36</xdr:row>
                    <xdr:rowOff>336550</xdr:rowOff>
                  </from>
                  <to>
                    <xdr:col>6</xdr:col>
                    <xdr:colOff>222250</xdr:colOff>
                    <xdr:row>38</xdr:row>
                    <xdr:rowOff>12700</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50800</xdr:colOff>
                    <xdr:row>36</xdr:row>
                    <xdr:rowOff>336550</xdr:rowOff>
                  </from>
                  <to>
                    <xdr:col>6</xdr:col>
                    <xdr:colOff>222250</xdr:colOff>
                    <xdr:row>38</xdr:row>
                    <xdr:rowOff>12700</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50800</xdr:colOff>
                    <xdr:row>37</xdr:row>
                    <xdr:rowOff>336550</xdr:rowOff>
                  </from>
                  <to>
                    <xdr:col>6</xdr:col>
                    <xdr:colOff>222250</xdr:colOff>
                    <xdr:row>39</xdr:row>
                    <xdr:rowOff>12700</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50800</xdr:colOff>
                    <xdr:row>38</xdr:row>
                    <xdr:rowOff>336550</xdr:rowOff>
                  </from>
                  <to>
                    <xdr:col>6</xdr:col>
                    <xdr:colOff>222250</xdr:colOff>
                    <xdr:row>40</xdr:row>
                    <xdr:rowOff>12700</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50800</xdr:colOff>
                    <xdr:row>39</xdr:row>
                    <xdr:rowOff>336550</xdr:rowOff>
                  </from>
                  <to>
                    <xdr:col>6</xdr:col>
                    <xdr:colOff>222250</xdr:colOff>
                    <xdr:row>41</xdr:row>
                    <xdr:rowOff>12700</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50800</xdr:colOff>
                    <xdr:row>40</xdr:row>
                    <xdr:rowOff>336550</xdr:rowOff>
                  </from>
                  <to>
                    <xdr:col>6</xdr:col>
                    <xdr:colOff>222250</xdr:colOff>
                    <xdr:row>42</xdr:row>
                    <xdr:rowOff>12700</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50800</xdr:colOff>
                    <xdr:row>40</xdr:row>
                    <xdr:rowOff>336550</xdr:rowOff>
                  </from>
                  <to>
                    <xdr:col>6</xdr:col>
                    <xdr:colOff>222250</xdr:colOff>
                    <xdr:row>42</xdr:row>
                    <xdr:rowOff>12700</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50800</xdr:colOff>
                    <xdr:row>41</xdr:row>
                    <xdr:rowOff>336550</xdr:rowOff>
                  </from>
                  <to>
                    <xdr:col>6</xdr:col>
                    <xdr:colOff>222250</xdr:colOff>
                    <xdr:row>43</xdr:row>
                    <xdr:rowOff>12700</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50800</xdr:colOff>
                    <xdr:row>42</xdr:row>
                    <xdr:rowOff>336550</xdr:rowOff>
                  </from>
                  <to>
                    <xdr:col>6</xdr:col>
                    <xdr:colOff>222250</xdr:colOff>
                    <xdr:row>44</xdr:row>
                    <xdr:rowOff>12700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50800</xdr:colOff>
                    <xdr:row>43</xdr:row>
                    <xdr:rowOff>336550</xdr:rowOff>
                  </from>
                  <to>
                    <xdr:col>6</xdr:col>
                    <xdr:colOff>222250</xdr:colOff>
                    <xdr:row>45</xdr:row>
                    <xdr:rowOff>12700</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50800</xdr:colOff>
                    <xdr:row>44</xdr:row>
                    <xdr:rowOff>336550</xdr:rowOff>
                  </from>
                  <to>
                    <xdr:col>6</xdr:col>
                    <xdr:colOff>222250</xdr:colOff>
                    <xdr:row>46</xdr:row>
                    <xdr:rowOff>12700</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50800</xdr:colOff>
                    <xdr:row>44</xdr:row>
                    <xdr:rowOff>336550</xdr:rowOff>
                  </from>
                  <to>
                    <xdr:col>6</xdr:col>
                    <xdr:colOff>222250</xdr:colOff>
                    <xdr:row>46</xdr:row>
                    <xdr:rowOff>12700</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50800</xdr:colOff>
                    <xdr:row>44</xdr:row>
                    <xdr:rowOff>336550</xdr:rowOff>
                  </from>
                  <to>
                    <xdr:col>6</xdr:col>
                    <xdr:colOff>222250</xdr:colOff>
                    <xdr:row>46</xdr:row>
                    <xdr:rowOff>12700</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50800</xdr:colOff>
                    <xdr:row>45</xdr:row>
                    <xdr:rowOff>336550</xdr:rowOff>
                  </from>
                  <to>
                    <xdr:col>6</xdr:col>
                    <xdr:colOff>222250</xdr:colOff>
                    <xdr:row>47</xdr:row>
                    <xdr:rowOff>12700</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50800</xdr:colOff>
                    <xdr:row>46</xdr:row>
                    <xdr:rowOff>336550</xdr:rowOff>
                  </from>
                  <to>
                    <xdr:col>6</xdr:col>
                    <xdr:colOff>222250</xdr:colOff>
                    <xdr:row>48</xdr:row>
                    <xdr:rowOff>12700</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50800</xdr:colOff>
                    <xdr:row>47</xdr:row>
                    <xdr:rowOff>336550</xdr:rowOff>
                  </from>
                  <to>
                    <xdr:col>6</xdr:col>
                    <xdr:colOff>222250</xdr:colOff>
                    <xdr:row>49</xdr:row>
                    <xdr:rowOff>12700</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50800</xdr:colOff>
                    <xdr:row>48</xdr:row>
                    <xdr:rowOff>336550</xdr:rowOff>
                  </from>
                  <to>
                    <xdr:col>6</xdr:col>
                    <xdr:colOff>222250</xdr:colOff>
                    <xdr:row>50</xdr:row>
                    <xdr:rowOff>12700</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50800</xdr:colOff>
                    <xdr:row>48</xdr:row>
                    <xdr:rowOff>336550</xdr:rowOff>
                  </from>
                  <to>
                    <xdr:col>6</xdr:col>
                    <xdr:colOff>222250</xdr:colOff>
                    <xdr:row>50</xdr:row>
                    <xdr:rowOff>12700</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50800</xdr:colOff>
                    <xdr:row>49</xdr:row>
                    <xdr:rowOff>336550</xdr:rowOff>
                  </from>
                  <to>
                    <xdr:col>6</xdr:col>
                    <xdr:colOff>222250</xdr:colOff>
                    <xdr:row>51</xdr:row>
                    <xdr:rowOff>12700</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50800</xdr:colOff>
                    <xdr:row>50</xdr:row>
                    <xdr:rowOff>336550</xdr:rowOff>
                  </from>
                  <to>
                    <xdr:col>6</xdr:col>
                    <xdr:colOff>222250</xdr:colOff>
                    <xdr:row>52</xdr:row>
                    <xdr:rowOff>12700</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50800</xdr:colOff>
                    <xdr:row>51</xdr:row>
                    <xdr:rowOff>336550</xdr:rowOff>
                  </from>
                  <to>
                    <xdr:col>6</xdr:col>
                    <xdr:colOff>222250</xdr:colOff>
                    <xdr:row>53</xdr:row>
                    <xdr:rowOff>12700</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50800</xdr:colOff>
                    <xdr:row>52</xdr:row>
                    <xdr:rowOff>336550</xdr:rowOff>
                  </from>
                  <to>
                    <xdr:col>6</xdr:col>
                    <xdr:colOff>222250</xdr:colOff>
                    <xdr:row>54</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2"/>
  <sheetViews>
    <sheetView topLeftCell="B1" zoomScale="90" zoomScaleNormal="90" workbookViewId="0">
      <selection activeCell="C16" sqref="C16:Q16"/>
    </sheetView>
  </sheetViews>
  <sheetFormatPr defaultColWidth="8.90625" defaultRowHeight="13" x14ac:dyDescent="0.2"/>
  <cols>
    <col min="1" max="34" width="3.6328125" style="7" customWidth="1"/>
    <col min="35" max="35" width="11.36328125" style="7" customWidth="1"/>
    <col min="36" max="16384" width="8.90625" style="7"/>
  </cols>
  <sheetData>
    <row r="1" spans="1:36" x14ac:dyDescent="0.2">
      <c r="A1" s="120" t="s">
        <v>393</v>
      </c>
      <c r="F1" s="8"/>
      <c r="G1" s="8"/>
      <c r="P1" s="217" t="s">
        <v>25</v>
      </c>
      <c r="Q1" s="218"/>
      <c r="R1" s="219"/>
      <c r="S1" s="217" t="str">
        <f>IF(YC書式502_経費内訳書!O1="","",YC書式502_経費内訳書!O1)</f>
        <v/>
      </c>
      <c r="T1" s="218"/>
      <c r="U1" s="218"/>
      <c r="V1" s="218"/>
      <c r="W1" s="218"/>
      <c r="X1" s="218"/>
      <c r="Y1" s="218"/>
      <c r="Z1" s="218"/>
      <c r="AA1" s="218"/>
      <c r="AB1" s="218"/>
      <c r="AC1" s="218"/>
      <c r="AD1" s="218"/>
      <c r="AE1" s="218"/>
      <c r="AF1" s="218"/>
      <c r="AG1" s="218"/>
      <c r="AH1" s="219"/>
    </row>
    <row r="2" spans="1:36" ht="13" customHeight="1" x14ac:dyDescent="0.2">
      <c r="A2" s="62"/>
      <c r="F2" s="8"/>
      <c r="G2" s="8"/>
      <c r="P2" s="220" t="s">
        <v>89</v>
      </c>
      <c r="Q2" s="221"/>
      <c r="R2" s="222"/>
      <c r="S2" s="91" t="str">
        <f>YC書式502_経費内訳書!O2</f>
        <v>■</v>
      </c>
      <c r="T2" s="226" t="str">
        <f>YC書式502_経費内訳書!P2</f>
        <v>治験</v>
      </c>
      <c r="U2" s="226"/>
      <c r="V2" s="226"/>
      <c r="W2" s="92" t="str">
        <f>YC書式502_経費内訳書!S2</f>
        <v>□</v>
      </c>
      <c r="X2" s="226" t="str">
        <f>YC書式502_経費内訳書!T2</f>
        <v>拡大治験</v>
      </c>
      <c r="Y2" s="226"/>
      <c r="Z2" s="226"/>
      <c r="AA2" s="226"/>
      <c r="AB2" s="92" t="str">
        <f>YC書式502_経費内訳書!X2</f>
        <v>□</v>
      </c>
      <c r="AC2" s="226" t="str">
        <f>YC書式502_経費内訳書!Y2</f>
        <v>製造販売後臨床試験</v>
      </c>
      <c r="AD2" s="226"/>
      <c r="AE2" s="226"/>
      <c r="AF2" s="226"/>
      <c r="AG2" s="226"/>
      <c r="AH2" s="227"/>
    </row>
    <row r="3" spans="1:36" ht="13" customHeight="1" x14ac:dyDescent="0.2">
      <c r="A3" s="62"/>
      <c r="F3" s="8"/>
      <c r="G3" s="8"/>
      <c r="P3" s="223"/>
      <c r="Q3" s="224"/>
      <c r="R3" s="225"/>
      <c r="S3" s="91" t="str">
        <f>YC書式502_経費内訳書!O3</f>
        <v>■</v>
      </c>
      <c r="T3" s="226" t="str">
        <f>YC書式502_経費内訳書!P3</f>
        <v>医薬品　</v>
      </c>
      <c r="U3" s="226"/>
      <c r="V3" s="226"/>
      <c r="W3" s="92" t="str">
        <f>YC書式502_経費内訳書!S3</f>
        <v>□</v>
      </c>
      <c r="X3" s="229" t="str">
        <f>YC書式502_経費内訳書!T3</f>
        <v>医療機器</v>
      </c>
      <c r="Y3" s="229"/>
      <c r="Z3" s="229"/>
      <c r="AA3" s="229"/>
      <c r="AB3" s="92" t="str">
        <f>YC書式502_経費内訳書!X3</f>
        <v>□</v>
      </c>
      <c r="AC3" s="226" t="str">
        <f>YC書式502_経費内訳書!Y3</f>
        <v>再生医療等製品</v>
      </c>
      <c r="AD3" s="226"/>
      <c r="AE3" s="226"/>
      <c r="AF3" s="226"/>
      <c r="AG3" s="226"/>
      <c r="AH3" s="227"/>
    </row>
    <row r="4" spans="1:36" x14ac:dyDescent="0.2">
      <c r="A4" s="62"/>
      <c r="F4" s="8"/>
      <c r="G4" s="8"/>
      <c r="U4" s="94" t="str">
        <f>YC書式502_経費内訳書!P4</f>
        <v>■</v>
      </c>
      <c r="V4" s="359" t="s">
        <v>203</v>
      </c>
      <c r="W4" s="359"/>
      <c r="X4" s="359"/>
      <c r="Y4" s="94" t="str">
        <f>YC書式502_経費内訳書!T4</f>
        <v>□</v>
      </c>
      <c r="Z4" s="359" t="s">
        <v>204</v>
      </c>
      <c r="AA4" s="359"/>
      <c r="AB4" s="359"/>
      <c r="AC4" s="359"/>
      <c r="AD4" s="406" t="s">
        <v>281</v>
      </c>
      <c r="AE4" s="406"/>
      <c r="AF4" s="407" t="str">
        <f>YC書式502_経費内訳書!AC4</f>
        <v>202●/●/●</v>
      </c>
      <c r="AG4" s="408"/>
      <c r="AH4" s="408"/>
    </row>
    <row r="5" spans="1:36" s="15" customFormat="1" ht="25.5" customHeight="1" x14ac:dyDescent="0.2">
      <c r="A5" s="239" t="s">
        <v>29</v>
      </c>
      <c r="B5" s="239"/>
      <c r="C5" s="239"/>
      <c r="D5" s="239"/>
      <c r="E5" s="239"/>
      <c r="F5" s="239"/>
      <c r="G5" s="239"/>
      <c r="H5" s="240" t="str">
        <f>IF(YC書式502_経費内訳書!H5="","",YC書式502_経費内訳書!H5)</f>
        <v>●●●</v>
      </c>
      <c r="I5" s="240"/>
      <c r="J5" s="240"/>
      <c r="K5" s="240"/>
      <c r="L5" s="240"/>
      <c r="M5" s="240"/>
      <c r="N5" s="240"/>
      <c r="O5" s="240"/>
      <c r="P5" s="240"/>
      <c r="Q5" s="240"/>
      <c r="R5" s="235" t="s">
        <v>30</v>
      </c>
      <c r="S5" s="235"/>
      <c r="T5" s="235"/>
      <c r="U5" s="235"/>
      <c r="V5" s="235"/>
      <c r="W5" s="235"/>
      <c r="X5" s="235"/>
      <c r="Y5" s="329" t="str">
        <f>IF(YC書式502_経費内訳書!W5="","",YC書式502_経費内訳書!W5)</f>
        <v>●●●</v>
      </c>
      <c r="Z5" s="329"/>
      <c r="AA5" s="329"/>
      <c r="AB5" s="329"/>
      <c r="AC5" s="329"/>
      <c r="AD5" s="329"/>
      <c r="AE5" s="329"/>
      <c r="AF5" s="329"/>
      <c r="AG5" s="329"/>
      <c r="AH5" s="329"/>
    </row>
    <row r="6" spans="1:36" s="15" customFormat="1" ht="34.5" customHeight="1" x14ac:dyDescent="0.2">
      <c r="A6" s="130" t="s">
        <v>0</v>
      </c>
      <c r="B6" s="130"/>
      <c r="C6" s="130"/>
      <c r="D6" s="130"/>
      <c r="E6" s="130"/>
      <c r="F6" s="130"/>
      <c r="G6" s="130"/>
      <c r="H6" s="202" t="str">
        <f>IF(YC書式502_経費内訳書!H6="","",YC書式502_経費内訳書!H6)</f>
        <v>テスト</v>
      </c>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row>
    <row r="7" spans="1:36" x14ac:dyDescent="0.2">
      <c r="A7" s="62"/>
      <c r="F7" s="8"/>
      <c r="G7" s="8"/>
    </row>
    <row r="8" spans="1:36" ht="19.399999999999999" customHeight="1" x14ac:dyDescent="0.2">
      <c r="A8" s="362" t="s">
        <v>286</v>
      </c>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row>
    <row r="9" spans="1:36" x14ac:dyDescent="0.2">
      <c r="A9" s="4"/>
      <c r="B9" s="15"/>
      <c r="C9" s="15"/>
      <c r="D9" s="15"/>
      <c r="E9" s="15"/>
      <c r="F9" s="15"/>
      <c r="G9" s="15"/>
      <c r="H9" s="15"/>
      <c r="I9" s="15"/>
      <c r="J9" s="15"/>
      <c r="K9" s="15"/>
      <c r="L9" s="15"/>
      <c r="M9" s="15"/>
      <c r="N9" s="15"/>
      <c r="O9" s="15"/>
      <c r="P9" s="15"/>
      <c r="Q9" s="104"/>
      <c r="R9" s="4"/>
      <c r="S9" s="4"/>
      <c r="T9" s="4"/>
      <c r="U9" s="104"/>
      <c r="V9" s="4"/>
      <c r="W9" s="4"/>
      <c r="X9" s="4"/>
      <c r="Y9" s="105"/>
      <c r="Z9" s="105"/>
      <c r="AA9" s="105"/>
      <c r="AB9" s="105"/>
      <c r="AC9" s="105"/>
      <c r="AD9" s="105"/>
    </row>
    <row r="10" spans="1:36" ht="40.5" customHeight="1" x14ac:dyDescent="0.2">
      <c r="A10" s="398" t="s">
        <v>399</v>
      </c>
      <c r="B10" s="399"/>
      <c r="C10" s="399"/>
      <c r="D10" s="399"/>
      <c r="E10" s="399"/>
      <c r="F10" s="399"/>
      <c r="G10" s="399"/>
      <c r="H10" s="310">
        <f>YC書式502_経費内訳書!$Y$25</f>
        <v>78000</v>
      </c>
      <c r="I10" s="267"/>
      <c r="J10" s="267"/>
      <c r="K10" s="267"/>
      <c r="L10" s="267"/>
      <c r="M10" s="267"/>
      <c r="N10" s="267"/>
      <c r="O10" s="267"/>
      <c r="P10" s="267"/>
      <c r="Q10" s="267"/>
      <c r="R10" s="398" t="s">
        <v>401</v>
      </c>
      <c r="S10" s="399"/>
      <c r="T10" s="399"/>
      <c r="U10" s="399"/>
      <c r="V10" s="399"/>
      <c r="W10" s="399"/>
      <c r="X10" s="399"/>
      <c r="Y10" s="400">
        <f>IF(YC書式502_経費内訳書!$Y$27="",YC書式502_経費内訳書!$Y$26,YC書式502_経費内訳書!$Y$27)</f>
        <v>84500</v>
      </c>
      <c r="Z10" s="401"/>
      <c r="AA10" s="401"/>
      <c r="AB10" s="401"/>
      <c r="AC10" s="401"/>
      <c r="AD10" s="401"/>
      <c r="AE10" s="401"/>
      <c r="AF10" s="401"/>
      <c r="AG10" s="401"/>
      <c r="AH10" s="401"/>
    </row>
    <row r="11" spans="1:36" ht="40.5" customHeight="1" x14ac:dyDescent="0.2">
      <c r="A11" s="398" t="s">
        <v>400</v>
      </c>
      <c r="B11" s="399"/>
      <c r="C11" s="399"/>
      <c r="D11" s="399"/>
      <c r="E11" s="399"/>
      <c r="F11" s="399"/>
      <c r="G11" s="399"/>
      <c r="H11" s="310">
        <f>YC書式502_経費内訳書!$Y$28</f>
        <v>16250</v>
      </c>
      <c r="I11" s="267"/>
      <c r="J11" s="267"/>
      <c r="K11" s="267"/>
      <c r="L11" s="267"/>
      <c r="M11" s="267"/>
      <c r="N11" s="267"/>
      <c r="O11" s="267"/>
      <c r="P11" s="267"/>
      <c r="Q11" s="267"/>
      <c r="R11" s="398" t="s">
        <v>402</v>
      </c>
      <c r="S11" s="399"/>
      <c r="T11" s="399"/>
      <c r="U11" s="399"/>
      <c r="V11" s="399"/>
      <c r="W11" s="399"/>
      <c r="X11" s="399"/>
      <c r="Y11" s="400">
        <f>YC書式502_経費内訳書!$Y$30</f>
        <v>53625</v>
      </c>
      <c r="Z11" s="401"/>
      <c r="AA11" s="401"/>
      <c r="AB11" s="401"/>
      <c r="AC11" s="401"/>
      <c r="AD11" s="401"/>
      <c r="AE11" s="401"/>
      <c r="AF11" s="401"/>
      <c r="AG11" s="401"/>
      <c r="AH11" s="401"/>
    </row>
    <row r="12" spans="1:36" x14ac:dyDescent="0.2">
      <c r="A12" s="101"/>
      <c r="B12" s="101"/>
      <c r="C12" s="101"/>
      <c r="D12" s="101"/>
      <c r="E12" s="101"/>
      <c r="F12" s="101"/>
      <c r="K12" s="101"/>
      <c r="L12" s="101"/>
      <c r="M12" s="101"/>
      <c r="N12" s="101"/>
      <c r="O12" s="101"/>
      <c r="P12" s="101"/>
      <c r="Q12" s="101"/>
      <c r="R12" s="101"/>
      <c r="S12" s="101"/>
      <c r="T12" s="101"/>
      <c r="U12" s="101"/>
      <c r="V12" s="101"/>
      <c r="W12" s="101"/>
      <c r="X12" s="106"/>
      <c r="Y12" s="106"/>
      <c r="Z12" s="106"/>
      <c r="AA12" s="106"/>
      <c r="AE12" s="106"/>
      <c r="AF12" s="106"/>
      <c r="AG12" s="106"/>
      <c r="AH12" s="106"/>
    </row>
    <row r="13" spans="1:36" ht="26.25" customHeight="1" x14ac:dyDescent="0.2">
      <c r="A13" s="358" t="s">
        <v>287</v>
      </c>
      <c r="B13" s="358"/>
      <c r="C13" s="358"/>
      <c r="D13" s="358"/>
      <c r="E13" s="358"/>
      <c r="F13" s="358"/>
      <c r="G13" s="358"/>
      <c r="H13" s="358"/>
      <c r="I13" s="358"/>
      <c r="J13" s="358"/>
      <c r="K13" s="358"/>
      <c r="L13" s="358"/>
      <c r="M13" s="358"/>
      <c r="N13" s="358"/>
      <c r="O13" s="358"/>
      <c r="P13" s="358"/>
      <c r="Q13" s="358"/>
      <c r="R13" s="358" t="s">
        <v>288</v>
      </c>
      <c r="S13" s="358"/>
      <c r="T13" s="358"/>
      <c r="U13" s="358"/>
      <c r="V13" s="358"/>
      <c r="W13" s="358"/>
      <c r="X13" s="358"/>
      <c r="Y13" s="403" t="s">
        <v>314</v>
      </c>
      <c r="Z13" s="403"/>
      <c r="AA13" s="403"/>
      <c r="AB13" s="403"/>
      <c r="AC13" s="403"/>
      <c r="AD13" s="403"/>
      <c r="AE13" s="403"/>
      <c r="AF13" s="403"/>
      <c r="AG13" s="403"/>
      <c r="AH13" s="403"/>
    </row>
    <row r="14" spans="1:36" ht="28.5" customHeight="1" x14ac:dyDescent="0.2">
      <c r="A14" s="273" t="s">
        <v>338</v>
      </c>
      <c r="B14" s="273"/>
      <c r="C14" s="328" t="s">
        <v>289</v>
      </c>
      <c r="D14" s="328"/>
      <c r="E14" s="328"/>
      <c r="F14" s="328"/>
      <c r="G14" s="328"/>
      <c r="H14" s="328"/>
      <c r="I14" s="328"/>
      <c r="J14" s="328"/>
      <c r="K14" s="328"/>
      <c r="L14" s="328"/>
      <c r="M14" s="328"/>
      <c r="N14" s="328"/>
      <c r="O14" s="328"/>
      <c r="P14" s="328"/>
      <c r="Q14" s="328"/>
      <c r="R14" s="382">
        <v>0.3</v>
      </c>
      <c r="S14" s="382"/>
      <c r="T14" s="382"/>
      <c r="U14" s="382"/>
      <c r="V14" s="382"/>
      <c r="W14" s="382"/>
      <c r="X14" s="382"/>
      <c r="Y14" s="404">
        <f>IF($Y$33="","",ROUNDDOWN($Y$33*R14,0))</f>
        <v>69712</v>
      </c>
      <c r="Z14" s="405"/>
      <c r="AA14" s="405"/>
      <c r="AB14" s="405"/>
      <c r="AC14" s="405"/>
      <c r="AD14" s="405"/>
      <c r="AE14" s="405"/>
      <c r="AF14" s="116" t="str">
        <f>IF(Y33-AC30=0,"","+")</f>
        <v>+</v>
      </c>
      <c r="AG14" s="387">
        <f>IF(Y33-AC30=0,"",Y33-AC30)</f>
        <v>1</v>
      </c>
      <c r="AH14" s="388"/>
      <c r="AJ14" s="107"/>
    </row>
    <row r="15" spans="1:36" ht="28.5" customHeight="1" x14ac:dyDescent="0.2">
      <c r="A15" s="273" t="s">
        <v>339</v>
      </c>
      <c r="B15" s="273"/>
      <c r="C15" s="328" t="s">
        <v>290</v>
      </c>
      <c r="D15" s="328"/>
      <c r="E15" s="328"/>
      <c r="F15" s="328"/>
      <c r="G15" s="328"/>
      <c r="H15" s="328"/>
      <c r="I15" s="328"/>
      <c r="J15" s="328"/>
      <c r="K15" s="328"/>
      <c r="L15" s="328"/>
      <c r="M15" s="328"/>
      <c r="N15" s="328"/>
      <c r="O15" s="328"/>
      <c r="P15" s="328"/>
      <c r="Q15" s="328"/>
      <c r="R15" s="382">
        <v>0.2</v>
      </c>
      <c r="S15" s="382"/>
      <c r="T15" s="382"/>
      <c r="U15" s="382"/>
      <c r="V15" s="382"/>
      <c r="W15" s="382"/>
      <c r="X15" s="382"/>
      <c r="Y15" s="383">
        <f>IF($Y$33="","",ROUNDDOWN($Y$33*R15,0))</f>
        <v>46475</v>
      </c>
      <c r="Z15" s="383"/>
      <c r="AA15" s="383"/>
      <c r="AB15" s="383"/>
      <c r="AC15" s="383"/>
      <c r="AD15" s="383"/>
      <c r="AE15" s="383"/>
      <c r="AF15" s="383"/>
      <c r="AG15" s="383"/>
      <c r="AH15" s="383"/>
    </row>
    <row r="16" spans="1:36" ht="28.5" customHeight="1" x14ac:dyDescent="0.2">
      <c r="A16" s="273" t="s">
        <v>340</v>
      </c>
      <c r="B16" s="273"/>
      <c r="C16" s="328" t="s">
        <v>291</v>
      </c>
      <c r="D16" s="328"/>
      <c r="E16" s="328"/>
      <c r="F16" s="328"/>
      <c r="G16" s="328"/>
      <c r="H16" s="328"/>
      <c r="I16" s="328"/>
      <c r="J16" s="328"/>
      <c r="K16" s="328"/>
      <c r="L16" s="328"/>
      <c r="M16" s="328"/>
      <c r="N16" s="328"/>
      <c r="O16" s="328"/>
      <c r="P16" s="328"/>
      <c r="Q16" s="328"/>
      <c r="R16" s="382">
        <v>0.2</v>
      </c>
      <c r="S16" s="382"/>
      <c r="T16" s="382"/>
      <c r="U16" s="382"/>
      <c r="V16" s="382"/>
      <c r="W16" s="382"/>
      <c r="X16" s="382"/>
      <c r="Y16" s="383">
        <f t="shared" ref="Y16:Y29" si="0">IF($Y$33="","",ROUNDDOWN($Y$33*R16,0))</f>
        <v>46475</v>
      </c>
      <c r="Z16" s="383"/>
      <c r="AA16" s="383"/>
      <c r="AB16" s="383"/>
      <c r="AC16" s="383"/>
      <c r="AD16" s="383"/>
      <c r="AE16" s="383"/>
      <c r="AF16" s="383"/>
      <c r="AG16" s="383"/>
      <c r="AH16" s="383"/>
    </row>
    <row r="17" spans="1:35" ht="28.5" customHeight="1" x14ac:dyDescent="0.2">
      <c r="A17" s="273" t="s">
        <v>341</v>
      </c>
      <c r="B17" s="273"/>
      <c r="C17" s="328" t="s">
        <v>292</v>
      </c>
      <c r="D17" s="328"/>
      <c r="E17" s="328"/>
      <c r="F17" s="328"/>
      <c r="G17" s="328"/>
      <c r="H17" s="328"/>
      <c r="I17" s="328"/>
      <c r="J17" s="328"/>
      <c r="K17" s="328"/>
      <c r="L17" s="328"/>
      <c r="M17" s="328"/>
      <c r="N17" s="328"/>
      <c r="O17" s="328"/>
      <c r="P17" s="328"/>
      <c r="Q17" s="328"/>
      <c r="R17" s="382">
        <v>0.15</v>
      </c>
      <c r="S17" s="382"/>
      <c r="T17" s="382"/>
      <c r="U17" s="382"/>
      <c r="V17" s="382"/>
      <c r="W17" s="382"/>
      <c r="X17" s="382"/>
      <c r="Y17" s="383">
        <f t="shared" si="0"/>
        <v>34856</v>
      </c>
      <c r="Z17" s="383"/>
      <c r="AA17" s="383"/>
      <c r="AB17" s="383"/>
      <c r="AC17" s="383"/>
      <c r="AD17" s="383"/>
      <c r="AE17" s="383"/>
      <c r="AF17" s="383"/>
      <c r="AG17" s="383"/>
      <c r="AH17" s="383"/>
    </row>
    <row r="18" spans="1:35" ht="28.5" customHeight="1" x14ac:dyDescent="0.2">
      <c r="A18" s="273" t="s">
        <v>342</v>
      </c>
      <c r="B18" s="273"/>
      <c r="C18" s="328" t="s">
        <v>293</v>
      </c>
      <c r="D18" s="328"/>
      <c r="E18" s="328"/>
      <c r="F18" s="328"/>
      <c r="G18" s="328"/>
      <c r="H18" s="328"/>
      <c r="I18" s="328"/>
      <c r="J18" s="328"/>
      <c r="K18" s="328"/>
      <c r="L18" s="328"/>
      <c r="M18" s="328"/>
      <c r="N18" s="328"/>
      <c r="O18" s="328"/>
      <c r="P18" s="328"/>
      <c r="Q18" s="328"/>
      <c r="R18" s="382">
        <v>0.15</v>
      </c>
      <c r="S18" s="382"/>
      <c r="T18" s="382"/>
      <c r="U18" s="382"/>
      <c r="V18" s="382"/>
      <c r="W18" s="382"/>
      <c r="X18" s="382"/>
      <c r="Y18" s="383">
        <f t="shared" si="0"/>
        <v>34856</v>
      </c>
      <c r="Z18" s="383"/>
      <c r="AA18" s="383"/>
      <c r="AB18" s="383"/>
      <c r="AC18" s="383"/>
      <c r="AD18" s="383"/>
      <c r="AE18" s="383"/>
      <c r="AF18" s="383"/>
      <c r="AG18" s="383"/>
      <c r="AH18" s="383"/>
    </row>
    <row r="19" spans="1:35" ht="28.5" customHeight="1" x14ac:dyDescent="0.2">
      <c r="A19" s="273" t="s">
        <v>343</v>
      </c>
      <c r="B19" s="273"/>
      <c r="C19" s="328"/>
      <c r="D19" s="328"/>
      <c r="E19" s="328"/>
      <c r="F19" s="328"/>
      <c r="G19" s="328"/>
      <c r="H19" s="328"/>
      <c r="I19" s="328"/>
      <c r="J19" s="328"/>
      <c r="K19" s="328"/>
      <c r="L19" s="328"/>
      <c r="M19" s="328"/>
      <c r="N19" s="328"/>
      <c r="O19" s="328"/>
      <c r="P19" s="328"/>
      <c r="Q19" s="328"/>
      <c r="R19" s="382"/>
      <c r="S19" s="382"/>
      <c r="T19" s="382"/>
      <c r="U19" s="382"/>
      <c r="V19" s="382"/>
      <c r="W19" s="382"/>
      <c r="X19" s="382"/>
      <c r="Y19" s="383">
        <f t="shared" si="0"/>
        <v>0</v>
      </c>
      <c r="Z19" s="383"/>
      <c r="AA19" s="383"/>
      <c r="AB19" s="383"/>
      <c r="AC19" s="383"/>
      <c r="AD19" s="383"/>
      <c r="AE19" s="383"/>
      <c r="AF19" s="383"/>
      <c r="AG19" s="383"/>
      <c r="AH19" s="383"/>
    </row>
    <row r="20" spans="1:35" ht="28.5" customHeight="1" x14ac:dyDescent="0.2">
      <c r="A20" s="273" t="s">
        <v>344</v>
      </c>
      <c r="B20" s="273"/>
      <c r="C20" s="328"/>
      <c r="D20" s="328"/>
      <c r="E20" s="328"/>
      <c r="F20" s="328"/>
      <c r="G20" s="328"/>
      <c r="H20" s="328"/>
      <c r="I20" s="328"/>
      <c r="J20" s="328"/>
      <c r="K20" s="328"/>
      <c r="L20" s="328"/>
      <c r="M20" s="328"/>
      <c r="N20" s="328"/>
      <c r="O20" s="328"/>
      <c r="P20" s="328"/>
      <c r="Q20" s="328"/>
      <c r="R20" s="382"/>
      <c r="S20" s="382"/>
      <c r="T20" s="382"/>
      <c r="U20" s="382"/>
      <c r="V20" s="382"/>
      <c r="W20" s="382"/>
      <c r="X20" s="382"/>
      <c r="Y20" s="383">
        <f t="shared" si="0"/>
        <v>0</v>
      </c>
      <c r="Z20" s="383"/>
      <c r="AA20" s="383"/>
      <c r="AB20" s="383"/>
      <c r="AC20" s="383"/>
      <c r="AD20" s="383"/>
      <c r="AE20" s="383"/>
      <c r="AF20" s="383"/>
      <c r="AG20" s="383"/>
      <c r="AH20" s="383"/>
    </row>
    <row r="21" spans="1:35" ht="28.5" customHeight="1" x14ac:dyDescent="0.2">
      <c r="A21" s="273" t="s">
        <v>345</v>
      </c>
      <c r="B21" s="273"/>
      <c r="C21" s="328"/>
      <c r="D21" s="328"/>
      <c r="E21" s="328"/>
      <c r="F21" s="328"/>
      <c r="G21" s="328"/>
      <c r="H21" s="328"/>
      <c r="I21" s="328"/>
      <c r="J21" s="328"/>
      <c r="K21" s="328"/>
      <c r="L21" s="328"/>
      <c r="M21" s="328"/>
      <c r="N21" s="328"/>
      <c r="O21" s="328"/>
      <c r="P21" s="328"/>
      <c r="Q21" s="328"/>
      <c r="R21" s="382"/>
      <c r="S21" s="382"/>
      <c r="T21" s="382"/>
      <c r="U21" s="382"/>
      <c r="V21" s="382"/>
      <c r="W21" s="382"/>
      <c r="X21" s="382"/>
      <c r="Y21" s="383">
        <f t="shared" si="0"/>
        <v>0</v>
      </c>
      <c r="Z21" s="383"/>
      <c r="AA21" s="383"/>
      <c r="AB21" s="383"/>
      <c r="AC21" s="383"/>
      <c r="AD21" s="383"/>
      <c r="AE21" s="383"/>
      <c r="AF21" s="383"/>
      <c r="AG21" s="383"/>
      <c r="AH21" s="383"/>
    </row>
    <row r="22" spans="1:35" ht="28.5" customHeight="1" x14ac:dyDescent="0.2">
      <c r="A22" s="273" t="s">
        <v>346</v>
      </c>
      <c r="B22" s="273"/>
      <c r="C22" s="328"/>
      <c r="D22" s="328"/>
      <c r="E22" s="328"/>
      <c r="F22" s="328"/>
      <c r="G22" s="328"/>
      <c r="H22" s="328"/>
      <c r="I22" s="328"/>
      <c r="J22" s="328"/>
      <c r="K22" s="328"/>
      <c r="L22" s="328"/>
      <c r="M22" s="328"/>
      <c r="N22" s="328"/>
      <c r="O22" s="328"/>
      <c r="P22" s="328"/>
      <c r="Q22" s="328"/>
      <c r="R22" s="382"/>
      <c r="S22" s="382"/>
      <c r="T22" s="382"/>
      <c r="U22" s="382"/>
      <c r="V22" s="382"/>
      <c r="W22" s="382"/>
      <c r="X22" s="382"/>
      <c r="Y22" s="383">
        <f t="shared" si="0"/>
        <v>0</v>
      </c>
      <c r="Z22" s="383"/>
      <c r="AA22" s="383"/>
      <c r="AB22" s="383"/>
      <c r="AC22" s="383"/>
      <c r="AD22" s="383"/>
      <c r="AE22" s="383"/>
      <c r="AF22" s="383"/>
      <c r="AG22" s="383"/>
      <c r="AH22" s="383"/>
    </row>
    <row r="23" spans="1:35" ht="28.5" customHeight="1" x14ac:dyDescent="0.2">
      <c r="A23" s="273" t="s">
        <v>347</v>
      </c>
      <c r="B23" s="273"/>
      <c r="C23" s="328"/>
      <c r="D23" s="328"/>
      <c r="E23" s="328"/>
      <c r="F23" s="328"/>
      <c r="G23" s="328"/>
      <c r="H23" s="328"/>
      <c r="I23" s="328"/>
      <c r="J23" s="328"/>
      <c r="K23" s="328"/>
      <c r="L23" s="328"/>
      <c r="M23" s="328"/>
      <c r="N23" s="328"/>
      <c r="O23" s="328"/>
      <c r="P23" s="328"/>
      <c r="Q23" s="328"/>
      <c r="R23" s="382"/>
      <c r="S23" s="382"/>
      <c r="T23" s="382"/>
      <c r="U23" s="382"/>
      <c r="V23" s="382"/>
      <c r="W23" s="382"/>
      <c r="X23" s="382"/>
      <c r="Y23" s="383">
        <f t="shared" si="0"/>
        <v>0</v>
      </c>
      <c r="Z23" s="383"/>
      <c r="AA23" s="383"/>
      <c r="AB23" s="383"/>
      <c r="AC23" s="383"/>
      <c r="AD23" s="383"/>
      <c r="AE23" s="383"/>
      <c r="AF23" s="383"/>
      <c r="AG23" s="383"/>
      <c r="AH23" s="383"/>
    </row>
    <row r="24" spans="1:35" ht="28.5" customHeight="1" x14ac:dyDescent="0.2">
      <c r="A24" s="273" t="s">
        <v>348</v>
      </c>
      <c r="B24" s="273"/>
      <c r="C24" s="328"/>
      <c r="D24" s="328"/>
      <c r="E24" s="328"/>
      <c r="F24" s="328"/>
      <c r="G24" s="328"/>
      <c r="H24" s="328"/>
      <c r="I24" s="328"/>
      <c r="J24" s="328"/>
      <c r="K24" s="328"/>
      <c r="L24" s="328"/>
      <c r="M24" s="328"/>
      <c r="N24" s="328"/>
      <c r="O24" s="328"/>
      <c r="P24" s="328"/>
      <c r="Q24" s="328"/>
      <c r="R24" s="382"/>
      <c r="S24" s="382"/>
      <c r="T24" s="382"/>
      <c r="U24" s="382"/>
      <c r="V24" s="382"/>
      <c r="W24" s="382"/>
      <c r="X24" s="382"/>
      <c r="Y24" s="383">
        <f t="shared" si="0"/>
        <v>0</v>
      </c>
      <c r="Z24" s="383"/>
      <c r="AA24" s="383"/>
      <c r="AB24" s="383"/>
      <c r="AC24" s="383"/>
      <c r="AD24" s="383"/>
      <c r="AE24" s="383"/>
      <c r="AF24" s="383"/>
      <c r="AG24" s="383"/>
      <c r="AH24" s="383"/>
    </row>
    <row r="25" spans="1:35" ht="28.5" customHeight="1" x14ac:dyDescent="0.2">
      <c r="A25" s="273" t="s">
        <v>349</v>
      </c>
      <c r="B25" s="273"/>
      <c r="C25" s="328"/>
      <c r="D25" s="328"/>
      <c r="E25" s="328"/>
      <c r="F25" s="328"/>
      <c r="G25" s="328"/>
      <c r="H25" s="328"/>
      <c r="I25" s="328"/>
      <c r="J25" s="328"/>
      <c r="K25" s="328"/>
      <c r="L25" s="328"/>
      <c r="M25" s="328"/>
      <c r="N25" s="328"/>
      <c r="O25" s="328"/>
      <c r="P25" s="328"/>
      <c r="Q25" s="328"/>
      <c r="R25" s="382"/>
      <c r="S25" s="382"/>
      <c r="T25" s="382"/>
      <c r="U25" s="382"/>
      <c r="V25" s="382"/>
      <c r="W25" s="382"/>
      <c r="X25" s="382"/>
      <c r="Y25" s="383">
        <f t="shared" si="0"/>
        <v>0</v>
      </c>
      <c r="Z25" s="383"/>
      <c r="AA25" s="383"/>
      <c r="AB25" s="383"/>
      <c r="AC25" s="383"/>
      <c r="AD25" s="383"/>
      <c r="AE25" s="383"/>
      <c r="AF25" s="383"/>
      <c r="AG25" s="383"/>
      <c r="AH25" s="383"/>
    </row>
    <row r="26" spans="1:35" ht="28.5" customHeight="1" x14ac:dyDescent="0.2">
      <c r="A26" s="273" t="s">
        <v>350</v>
      </c>
      <c r="B26" s="273"/>
      <c r="C26" s="328"/>
      <c r="D26" s="328"/>
      <c r="E26" s="328"/>
      <c r="F26" s="328"/>
      <c r="G26" s="328"/>
      <c r="H26" s="328"/>
      <c r="I26" s="328"/>
      <c r="J26" s="328"/>
      <c r="K26" s="328"/>
      <c r="L26" s="328"/>
      <c r="M26" s="328"/>
      <c r="N26" s="328"/>
      <c r="O26" s="328"/>
      <c r="P26" s="328"/>
      <c r="Q26" s="328"/>
      <c r="R26" s="382"/>
      <c r="S26" s="382"/>
      <c r="T26" s="382"/>
      <c r="U26" s="382"/>
      <c r="V26" s="382"/>
      <c r="W26" s="382"/>
      <c r="X26" s="382"/>
      <c r="Y26" s="383">
        <f t="shared" si="0"/>
        <v>0</v>
      </c>
      <c r="Z26" s="383"/>
      <c r="AA26" s="383"/>
      <c r="AB26" s="383"/>
      <c r="AC26" s="383"/>
      <c r="AD26" s="383"/>
      <c r="AE26" s="383"/>
      <c r="AF26" s="383"/>
      <c r="AG26" s="383"/>
      <c r="AH26" s="383"/>
    </row>
    <row r="27" spans="1:35" ht="28.5" customHeight="1" x14ac:dyDescent="0.2">
      <c r="A27" s="273" t="s">
        <v>351</v>
      </c>
      <c r="B27" s="273"/>
      <c r="C27" s="328"/>
      <c r="D27" s="328"/>
      <c r="E27" s="328"/>
      <c r="F27" s="328"/>
      <c r="G27" s="328"/>
      <c r="H27" s="328"/>
      <c r="I27" s="328"/>
      <c r="J27" s="328"/>
      <c r="K27" s="328"/>
      <c r="L27" s="328"/>
      <c r="M27" s="328"/>
      <c r="N27" s="328"/>
      <c r="O27" s="328"/>
      <c r="P27" s="328"/>
      <c r="Q27" s="328"/>
      <c r="R27" s="382"/>
      <c r="S27" s="382"/>
      <c r="T27" s="382"/>
      <c r="U27" s="382"/>
      <c r="V27" s="382"/>
      <c r="W27" s="382"/>
      <c r="X27" s="382"/>
      <c r="Y27" s="383">
        <f t="shared" si="0"/>
        <v>0</v>
      </c>
      <c r="Z27" s="383"/>
      <c r="AA27" s="383"/>
      <c r="AB27" s="383"/>
      <c r="AC27" s="383"/>
      <c r="AD27" s="383"/>
      <c r="AE27" s="383"/>
      <c r="AF27" s="383"/>
      <c r="AG27" s="383"/>
      <c r="AH27" s="383"/>
    </row>
    <row r="28" spans="1:35" ht="28.5" customHeight="1" x14ac:dyDescent="0.2">
      <c r="A28" s="273" t="s">
        <v>352</v>
      </c>
      <c r="B28" s="273"/>
      <c r="C28" s="328"/>
      <c r="D28" s="328"/>
      <c r="E28" s="328"/>
      <c r="F28" s="328"/>
      <c r="G28" s="328"/>
      <c r="H28" s="328"/>
      <c r="I28" s="328"/>
      <c r="J28" s="328"/>
      <c r="K28" s="328"/>
      <c r="L28" s="328"/>
      <c r="M28" s="328"/>
      <c r="N28" s="328"/>
      <c r="O28" s="328"/>
      <c r="P28" s="328"/>
      <c r="Q28" s="328"/>
      <c r="R28" s="382"/>
      <c r="S28" s="382"/>
      <c r="T28" s="382"/>
      <c r="U28" s="382"/>
      <c r="V28" s="382"/>
      <c r="W28" s="382"/>
      <c r="X28" s="382"/>
      <c r="Y28" s="383">
        <f t="shared" si="0"/>
        <v>0</v>
      </c>
      <c r="Z28" s="383"/>
      <c r="AA28" s="383"/>
      <c r="AB28" s="383"/>
      <c r="AC28" s="383"/>
      <c r="AD28" s="383"/>
      <c r="AE28" s="383"/>
      <c r="AF28" s="383"/>
      <c r="AG28" s="383"/>
      <c r="AH28" s="383"/>
    </row>
    <row r="29" spans="1:35" ht="28.5" customHeight="1" x14ac:dyDescent="0.2">
      <c r="A29" s="273" t="s">
        <v>353</v>
      </c>
      <c r="B29" s="273"/>
      <c r="C29" s="328"/>
      <c r="D29" s="328"/>
      <c r="E29" s="328"/>
      <c r="F29" s="328"/>
      <c r="G29" s="328"/>
      <c r="H29" s="328"/>
      <c r="I29" s="328"/>
      <c r="J29" s="328"/>
      <c r="K29" s="328"/>
      <c r="L29" s="328"/>
      <c r="M29" s="328"/>
      <c r="N29" s="328"/>
      <c r="O29" s="328"/>
      <c r="P29" s="328"/>
      <c r="Q29" s="328"/>
      <c r="R29" s="382"/>
      <c r="S29" s="382"/>
      <c r="T29" s="382"/>
      <c r="U29" s="382"/>
      <c r="V29" s="382"/>
      <c r="W29" s="382"/>
      <c r="X29" s="382"/>
      <c r="Y29" s="383">
        <f t="shared" si="0"/>
        <v>0</v>
      </c>
      <c r="Z29" s="383"/>
      <c r="AA29" s="383"/>
      <c r="AB29" s="383"/>
      <c r="AC29" s="383"/>
      <c r="AD29" s="383"/>
      <c r="AE29" s="383"/>
      <c r="AF29" s="383"/>
      <c r="AG29" s="383"/>
      <c r="AH29" s="383"/>
      <c r="AI29" s="107"/>
    </row>
    <row r="30" spans="1:35" ht="28.5" customHeight="1" x14ac:dyDescent="0.2">
      <c r="A30" s="304" t="s">
        <v>374</v>
      </c>
      <c r="B30" s="305"/>
      <c r="C30" s="305"/>
      <c r="D30" s="305"/>
      <c r="E30" s="47" t="s">
        <v>375</v>
      </c>
      <c r="F30" s="305" t="str">
        <f>C14</f>
        <v>VISIT 1　達成時</v>
      </c>
      <c r="G30" s="305"/>
      <c r="H30" s="305"/>
      <c r="I30" s="305"/>
      <c r="J30" s="305"/>
      <c r="K30" s="305"/>
      <c r="L30" s="305"/>
      <c r="M30" s="305"/>
      <c r="N30" s="396" t="s">
        <v>376</v>
      </c>
      <c r="O30" s="396"/>
      <c r="P30" s="396"/>
      <c r="Q30" s="397"/>
      <c r="R30" s="386">
        <f>IF(AND(Y33="",AC30=""),"",Y33-AC30)</f>
        <v>1</v>
      </c>
      <c r="S30" s="386"/>
      <c r="T30" s="386"/>
      <c r="U30" s="386"/>
      <c r="V30" s="386"/>
      <c r="W30" s="386"/>
      <c r="X30" s="386"/>
      <c r="Y30" s="385" t="s">
        <v>354</v>
      </c>
      <c r="Z30" s="385"/>
      <c r="AA30" s="385"/>
      <c r="AB30" s="385"/>
      <c r="AC30" s="402">
        <f>IF(Y14="","",SUM(Y15:AH29)+Y14)</f>
        <v>232374</v>
      </c>
      <c r="AD30" s="387"/>
      <c r="AE30" s="387"/>
      <c r="AF30" s="387"/>
      <c r="AG30" s="116" t="str">
        <f>IF(Y33-AC30=0,"","+")</f>
        <v>+</v>
      </c>
      <c r="AH30" s="115">
        <f>IF(Y33-AC30=0,"",Y33-AC30)</f>
        <v>1</v>
      </c>
      <c r="AI30" s="107"/>
    </row>
    <row r="31" spans="1:35" ht="28.5" customHeight="1" x14ac:dyDescent="0.2">
      <c r="A31" s="394" t="s">
        <v>372</v>
      </c>
      <c r="B31" s="395"/>
      <c r="C31" s="395"/>
      <c r="D31" s="395"/>
      <c r="E31" s="395"/>
      <c r="F31" s="390" t="str">
        <f>C14</f>
        <v>VISIT 1　達成時</v>
      </c>
      <c r="G31" s="390"/>
      <c r="H31" s="390"/>
      <c r="I31" s="390"/>
      <c r="J31" s="390"/>
      <c r="K31" s="390"/>
      <c r="L31" s="390"/>
      <c r="M31" s="390"/>
      <c r="N31" s="391" t="s">
        <v>373</v>
      </c>
      <c r="O31" s="391"/>
      <c r="P31" s="391"/>
      <c r="Q31" s="392"/>
      <c r="R31" s="393">
        <f>IF(AND(Y14="",R30=""),"",Y14+R30)</f>
        <v>69713</v>
      </c>
      <c r="S31" s="393"/>
      <c r="T31" s="393"/>
      <c r="U31" s="393"/>
      <c r="V31" s="393"/>
      <c r="W31" s="393"/>
      <c r="X31" s="393"/>
      <c r="Y31" s="108"/>
      <c r="Z31" s="108"/>
      <c r="AA31" s="108"/>
      <c r="AB31" s="108"/>
      <c r="AC31" s="108"/>
      <c r="AD31" s="108"/>
      <c r="AE31" s="108"/>
      <c r="AF31" s="108"/>
      <c r="AG31" s="108"/>
      <c r="AH31" s="108"/>
      <c r="AI31" s="107"/>
    </row>
    <row r="32" spans="1:35" ht="14.5" customHeight="1" x14ac:dyDescent="0.2">
      <c r="A32" s="109"/>
      <c r="B32" s="109"/>
      <c r="C32" s="109"/>
      <c r="D32" s="109"/>
      <c r="E32" s="109"/>
      <c r="F32" s="109"/>
      <c r="G32" s="109"/>
      <c r="H32" s="109"/>
      <c r="I32" s="109"/>
      <c r="J32" s="109"/>
      <c r="K32" s="109"/>
      <c r="L32" s="109"/>
      <c r="M32" s="109"/>
      <c r="N32" s="109"/>
      <c r="O32" s="109"/>
      <c r="P32" s="109"/>
      <c r="Q32" s="109"/>
      <c r="R32" s="110"/>
      <c r="S32" s="110"/>
      <c r="T32" s="110"/>
      <c r="U32" s="110"/>
      <c r="V32" s="110"/>
      <c r="W32" s="110"/>
      <c r="X32" s="110"/>
      <c r="Y32" s="111"/>
      <c r="Z32" s="111"/>
      <c r="AA32" s="111"/>
      <c r="AB32" s="111"/>
      <c r="AC32" s="111"/>
      <c r="AD32" s="111"/>
      <c r="AE32" s="111"/>
      <c r="AF32" s="111"/>
      <c r="AG32" s="111"/>
      <c r="AH32" s="111"/>
    </row>
    <row r="33" spans="1:35" ht="28.5" customHeight="1" x14ac:dyDescent="0.2">
      <c r="A33" s="101"/>
      <c r="B33" s="101"/>
      <c r="C33" s="101"/>
      <c r="D33" s="101"/>
      <c r="E33" s="101"/>
      <c r="F33" s="101"/>
      <c r="K33" s="358" t="s">
        <v>294</v>
      </c>
      <c r="L33" s="358"/>
      <c r="M33" s="358"/>
      <c r="N33" s="358"/>
      <c r="O33" s="358"/>
      <c r="P33" s="358"/>
      <c r="Q33" s="358"/>
      <c r="R33" s="384">
        <f>SUM(R14:X29)</f>
        <v>1</v>
      </c>
      <c r="S33" s="384"/>
      <c r="T33" s="384"/>
      <c r="U33" s="384"/>
      <c r="V33" s="384"/>
      <c r="W33" s="384"/>
      <c r="X33" s="384"/>
      <c r="Y33" s="383">
        <f>YC書式502_経費内訳書!$Y$31</f>
        <v>232375</v>
      </c>
      <c r="Z33" s="383"/>
      <c r="AA33" s="383"/>
      <c r="AB33" s="383"/>
      <c r="AC33" s="383"/>
      <c r="AD33" s="383"/>
      <c r="AE33" s="383"/>
      <c r="AF33" s="383"/>
      <c r="AG33" s="383"/>
      <c r="AH33" s="383"/>
      <c r="AI33" s="112"/>
    </row>
    <row r="34" spans="1:35" ht="13" customHeight="1" x14ac:dyDescent="0.2">
      <c r="A34" s="101"/>
      <c r="B34" s="101"/>
      <c r="C34" s="101"/>
      <c r="D34" s="101"/>
      <c r="E34" s="101"/>
      <c r="F34" s="101"/>
      <c r="K34" s="101"/>
      <c r="L34" s="101"/>
      <c r="M34" s="101"/>
      <c r="N34" s="101"/>
      <c r="O34" s="101"/>
      <c r="P34" s="101"/>
      <c r="Q34" s="101"/>
      <c r="R34" s="389" t="str">
        <f>IF(R33=1,"","合計が100%になるように入力してください")</f>
        <v/>
      </c>
      <c r="S34" s="389"/>
      <c r="T34" s="389"/>
      <c r="U34" s="389"/>
      <c r="V34" s="389"/>
      <c r="W34" s="389"/>
      <c r="X34" s="389"/>
      <c r="Y34" s="389"/>
      <c r="Z34" s="389"/>
      <c r="AA34" s="389"/>
      <c r="AB34" s="389"/>
      <c r="AC34" s="389"/>
      <c r="AD34" s="389"/>
      <c r="AE34" s="389"/>
      <c r="AF34" s="389"/>
      <c r="AG34" s="389"/>
      <c r="AH34" s="389"/>
    </row>
    <row r="35" spans="1:35" x14ac:dyDescent="0.2">
      <c r="A35" s="101"/>
      <c r="B35" s="101"/>
      <c r="C35" s="101"/>
      <c r="D35" s="101"/>
      <c r="E35" s="101"/>
      <c r="F35" s="101"/>
      <c r="K35" s="101"/>
      <c r="L35" s="101"/>
      <c r="M35" s="101"/>
      <c r="N35" s="101"/>
      <c r="O35" s="101"/>
      <c r="P35" s="101"/>
      <c r="Q35" s="101"/>
      <c r="R35" s="101"/>
      <c r="S35" s="101"/>
      <c r="T35" s="101"/>
      <c r="U35" s="101"/>
      <c r="V35" s="101"/>
      <c r="W35" s="101"/>
      <c r="X35" s="106"/>
      <c r="Y35" s="106"/>
      <c r="Z35" s="106"/>
      <c r="AA35" s="106"/>
      <c r="AE35" s="106"/>
      <c r="AF35" s="106"/>
      <c r="AG35" s="106"/>
      <c r="AH35" s="106"/>
    </row>
    <row r="36" spans="1:35" x14ac:dyDescent="0.2">
      <c r="A36" s="101"/>
      <c r="B36" s="101"/>
      <c r="C36" s="101"/>
      <c r="D36" s="101"/>
      <c r="E36" s="101"/>
      <c r="F36" s="101"/>
      <c r="K36" s="101"/>
      <c r="L36" s="101"/>
      <c r="M36" s="101"/>
      <c r="N36" s="101"/>
      <c r="O36" s="101"/>
      <c r="P36" s="101"/>
      <c r="Q36" s="101"/>
      <c r="R36" s="101"/>
      <c r="S36" s="101"/>
      <c r="T36" s="101"/>
      <c r="U36" s="101"/>
      <c r="V36" s="101"/>
      <c r="W36" s="101"/>
      <c r="X36" s="106"/>
      <c r="Y36" s="106"/>
      <c r="Z36" s="106"/>
      <c r="AA36" s="106"/>
      <c r="AE36" s="106"/>
      <c r="AF36" s="106"/>
      <c r="AG36" s="106"/>
      <c r="AH36" s="106"/>
    </row>
    <row r="37" spans="1:35" x14ac:dyDescent="0.2">
      <c r="A37" s="101"/>
      <c r="B37" s="101"/>
      <c r="C37" s="101"/>
      <c r="D37" s="101"/>
      <c r="E37" s="101"/>
      <c r="F37" s="101"/>
      <c r="K37" s="101"/>
      <c r="L37" s="101"/>
      <c r="M37" s="101"/>
      <c r="N37" s="101"/>
      <c r="O37" s="101"/>
      <c r="P37" s="101"/>
      <c r="Q37" s="101"/>
      <c r="R37" s="101"/>
      <c r="S37" s="101"/>
      <c r="T37" s="101"/>
      <c r="U37" s="101"/>
      <c r="V37" s="101"/>
      <c r="W37" s="101"/>
      <c r="X37" s="106"/>
      <c r="Y37" s="106"/>
      <c r="Z37" s="106"/>
      <c r="AA37" s="106"/>
      <c r="AE37" s="106"/>
      <c r="AF37" s="106"/>
      <c r="AG37" s="106"/>
      <c r="AH37" s="106"/>
    </row>
    <row r="38" spans="1:35" x14ac:dyDescent="0.2">
      <c r="A38" s="101"/>
      <c r="B38" s="101"/>
      <c r="C38" s="101"/>
      <c r="D38" s="101"/>
      <c r="E38" s="101"/>
      <c r="F38" s="101"/>
      <c r="K38" s="101"/>
      <c r="L38" s="101"/>
      <c r="M38" s="101"/>
      <c r="N38" s="101"/>
      <c r="O38" s="101"/>
      <c r="P38" s="101"/>
      <c r="Q38" s="101"/>
      <c r="R38" s="101"/>
      <c r="S38" s="101"/>
      <c r="T38" s="101"/>
      <c r="U38" s="101"/>
      <c r="V38" s="101"/>
      <c r="W38" s="101"/>
      <c r="X38" s="106"/>
      <c r="Y38" s="106"/>
      <c r="Z38" s="106"/>
      <c r="AA38" s="106"/>
      <c r="AE38" s="106"/>
      <c r="AF38" s="106"/>
      <c r="AG38" s="106"/>
      <c r="AH38" s="106"/>
    </row>
    <row r="39" spans="1:35" x14ac:dyDescent="0.2">
      <c r="A39" s="101"/>
      <c r="B39" s="101"/>
      <c r="C39" s="101"/>
      <c r="D39" s="101"/>
      <c r="E39" s="101"/>
      <c r="F39" s="101"/>
      <c r="K39" s="101"/>
      <c r="L39" s="101"/>
      <c r="M39" s="101"/>
      <c r="N39" s="101"/>
      <c r="O39" s="101"/>
      <c r="P39" s="101"/>
      <c r="Q39" s="101"/>
      <c r="R39" s="101"/>
      <c r="S39" s="101"/>
      <c r="T39" s="101"/>
      <c r="U39" s="101"/>
      <c r="V39" s="101"/>
      <c r="W39" s="101"/>
      <c r="X39" s="106"/>
      <c r="Y39" s="106"/>
      <c r="Z39" s="106"/>
      <c r="AA39" s="106"/>
      <c r="AE39" s="106"/>
      <c r="AF39" s="106"/>
      <c r="AG39" s="106"/>
      <c r="AH39" s="106"/>
    </row>
    <row r="40" spans="1:35" x14ac:dyDescent="0.2">
      <c r="A40" s="101"/>
      <c r="B40" s="101"/>
      <c r="C40" s="101"/>
      <c r="D40" s="101"/>
      <c r="E40" s="101"/>
      <c r="F40" s="101"/>
      <c r="K40" s="101"/>
      <c r="L40" s="101"/>
      <c r="M40" s="101"/>
      <c r="N40" s="101"/>
      <c r="O40" s="101"/>
      <c r="P40" s="101"/>
      <c r="Q40" s="101"/>
      <c r="R40" s="101"/>
      <c r="S40" s="101"/>
      <c r="T40" s="101"/>
      <c r="U40" s="101"/>
      <c r="V40" s="101"/>
      <c r="W40" s="101"/>
      <c r="X40" s="106"/>
      <c r="Y40" s="106"/>
      <c r="Z40" s="106"/>
      <c r="AA40" s="106"/>
      <c r="AE40" s="106"/>
      <c r="AF40" s="106"/>
      <c r="AG40" s="106"/>
      <c r="AH40" s="106"/>
    </row>
    <row r="41" spans="1:35" x14ac:dyDescent="0.2">
      <c r="A41" s="101"/>
      <c r="B41" s="101"/>
      <c r="C41" s="101"/>
      <c r="D41" s="101"/>
      <c r="E41" s="101"/>
      <c r="F41" s="101"/>
      <c r="K41" s="101"/>
      <c r="L41" s="101"/>
      <c r="M41" s="101"/>
      <c r="N41" s="101"/>
      <c r="O41" s="101"/>
      <c r="P41" s="101"/>
      <c r="Q41" s="101"/>
      <c r="R41" s="101"/>
      <c r="S41" s="101"/>
      <c r="T41" s="101"/>
      <c r="U41" s="101"/>
      <c r="V41" s="101"/>
      <c r="W41" s="101"/>
      <c r="X41" s="106"/>
      <c r="Y41" s="106"/>
      <c r="Z41" s="106"/>
      <c r="AA41" s="106"/>
      <c r="AE41" s="106"/>
      <c r="AF41" s="106"/>
      <c r="AG41" s="106"/>
      <c r="AH41" s="106"/>
    </row>
    <row r="42" spans="1:35" x14ac:dyDescent="0.2">
      <c r="A42" s="101"/>
      <c r="B42" s="101"/>
      <c r="C42" s="101"/>
      <c r="D42" s="101"/>
      <c r="E42" s="101"/>
      <c r="F42" s="101"/>
      <c r="K42" s="101"/>
      <c r="L42" s="101"/>
      <c r="M42" s="101"/>
      <c r="N42" s="101"/>
      <c r="O42" s="101"/>
      <c r="P42" s="101"/>
      <c r="Q42" s="101"/>
      <c r="R42" s="101"/>
      <c r="S42" s="101"/>
      <c r="T42" s="101"/>
      <c r="U42" s="101"/>
      <c r="V42" s="101"/>
      <c r="W42" s="101"/>
      <c r="X42" s="106"/>
      <c r="Y42" s="106"/>
      <c r="Z42" s="106"/>
      <c r="AA42" s="106"/>
      <c r="AE42" s="106"/>
      <c r="AF42" s="106"/>
      <c r="AG42" s="106"/>
      <c r="AH42" s="106"/>
    </row>
    <row r="43" spans="1:35" x14ac:dyDescent="0.2">
      <c r="A43" s="101"/>
      <c r="B43" s="101"/>
      <c r="C43" s="101"/>
      <c r="D43" s="101"/>
      <c r="E43" s="101"/>
      <c r="F43" s="101"/>
      <c r="K43" s="101"/>
      <c r="L43" s="101"/>
      <c r="M43" s="101"/>
      <c r="N43" s="101"/>
      <c r="O43" s="101"/>
      <c r="P43" s="101"/>
      <c r="Q43" s="101"/>
      <c r="R43" s="101"/>
      <c r="S43" s="101"/>
      <c r="T43" s="101"/>
      <c r="U43" s="101"/>
      <c r="V43" s="101"/>
      <c r="W43" s="101"/>
      <c r="X43" s="106"/>
      <c r="Y43" s="106"/>
      <c r="Z43" s="106"/>
      <c r="AA43" s="106"/>
      <c r="AE43" s="106"/>
      <c r="AF43" s="106"/>
      <c r="AG43" s="106"/>
      <c r="AH43" s="106"/>
    </row>
    <row r="44" spans="1:35" x14ac:dyDescent="0.2">
      <c r="A44" s="101"/>
      <c r="B44" s="101"/>
      <c r="C44" s="101"/>
      <c r="D44" s="101"/>
      <c r="E44" s="101"/>
      <c r="F44" s="101"/>
      <c r="K44" s="101"/>
      <c r="L44" s="101"/>
      <c r="M44" s="101"/>
      <c r="N44" s="101"/>
      <c r="O44" s="101"/>
      <c r="P44" s="101"/>
      <c r="Q44" s="101"/>
      <c r="R44" s="101"/>
      <c r="S44" s="101"/>
      <c r="T44" s="101"/>
      <c r="U44" s="101"/>
      <c r="V44" s="101"/>
      <c r="W44" s="101"/>
      <c r="X44" s="106"/>
      <c r="Y44" s="106"/>
      <c r="Z44" s="106"/>
      <c r="AA44" s="106"/>
      <c r="AE44" s="106"/>
      <c r="AF44" s="106"/>
      <c r="AG44" s="106"/>
      <c r="AH44" s="106"/>
    </row>
    <row r="45" spans="1:35" x14ac:dyDescent="0.2">
      <c r="A45" s="101"/>
      <c r="B45" s="101"/>
      <c r="C45" s="101"/>
      <c r="D45" s="101"/>
      <c r="E45" s="101"/>
      <c r="F45" s="101"/>
      <c r="K45" s="101"/>
      <c r="L45" s="101"/>
      <c r="M45" s="101"/>
      <c r="N45" s="101"/>
      <c r="O45" s="101"/>
      <c r="P45" s="101"/>
      <c r="Q45" s="101"/>
      <c r="R45" s="101"/>
      <c r="S45" s="101"/>
      <c r="T45" s="101"/>
      <c r="U45" s="101"/>
      <c r="V45" s="101"/>
      <c r="W45" s="101"/>
      <c r="X45" s="106"/>
      <c r="Y45" s="106"/>
      <c r="Z45" s="106"/>
      <c r="AA45" s="106"/>
      <c r="AE45" s="106"/>
      <c r="AF45" s="106"/>
      <c r="AG45" s="106"/>
      <c r="AH45" s="106"/>
    </row>
    <row r="46" spans="1:35" x14ac:dyDescent="0.2">
      <c r="A46" s="101"/>
      <c r="B46" s="101"/>
      <c r="C46" s="101"/>
      <c r="D46" s="101"/>
      <c r="E46" s="101"/>
      <c r="F46" s="101"/>
      <c r="K46" s="101"/>
      <c r="L46" s="101"/>
      <c r="M46" s="101"/>
      <c r="N46" s="101"/>
      <c r="O46" s="101"/>
      <c r="P46" s="101"/>
      <c r="Q46" s="101"/>
      <c r="R46" s="101"/>
      <c r="S46" s="101"/>
      <c r="T46" s="101"/>
      <c r="U46" s="101"/>
      <c r="V46" s="101"/>
      <c r="W46" s="101"/>
      <c r="X46" s="106"/>
      <c r="Y46" s="106"/>
      <c r="Z46" s="106"/>
      <c r="AA46" s="106"/>
      <c r="AE46" s="106"/>
      <c r="AF46" s="106"/>
      <c r="AG46" s="106"/>
      <c r="AH46" s="106"/>
    </row>
    <row r="47" spans="1:35" x14ac:dyDescent="0.2">
      <c r="A47" s="101"/>
      <c r="B47" s="101"/>
      <c r="C47" s="101"/>
      <c r="D47" s="101"/>
      <c r="E47" s="101"/>
      <c r="F47" s="101"/>
      <c r="K47" s="101"/>
      <c r="L47" s="101"/>
      <c r="M47" s="101"/>
      <c r="N47" s="101"/>
      <c r="O47" s="101"/>
      <c r="P47" s="101"/>
      <c r="Q47" s="101"/>
      <c r="R47" s="101"/>
      <c r="S47" s="101"/>
      <c r="T47" s="101"/>
      <c r="U47" s="101"/>
      <c r="V47" s="101"/>
      <c r="W47" s="101"/>
      <c r="X47" s="106"/>
      <c r="Y47" s="106"/>
      <c r="Z47" s="106"/>
      <c r="AA47" s="106"/>
      <c r="AE47" s="106"/>
      <c r="AF47" s="106"/>
      <c r="AG47" s="106"/>
      <c r="AH47" s="106"/>
    </row>
    <row r="48" spans="1:35" x14ac:dyDescent="0.2">
      <c r="A48" s="101"/>
      <c r="B48" s="101"/>
      <c r="C48" s="101"/>
      <c r="D48" s="101"/>
      <c r="E48" s="101"/>
      <c r="F48" s="101"/>
      <c r="K48" s="101"/>
      <c r="L48" s="101"/>
      <c r="M48" s="101"/>
      <c r="N48" s="101"/>
      <c r="O48" s="101"/>
      <c r="P48" s="101"/>
      <c r="Q48" s="101"/>
      <c r="R48" s="101"/>
      <c r="S48" s="101"/>
      <c r="T48" s="101"/>
      <c r="U48" s="101"/>
      <c r="V48" s="101"/>
      <c r="W48" s="101"/>
      <c r="X48" s="106"/>
      <c r="Y48" s="106"/>
      <c r="Z48" s="106"/>
      <c r="AA48" s="106"/>
      <c r="AE48" s="106"/>
      <c r="AF48" s="106"/>
      <c r="AG48" s="106"/>
      <c r="AH48" s="106"/>
    </row>
    <row r="49" spans="1:34" x14ac:dyDescent="0.2">
      <c r="A49" s="101"/>
      <c r="B49" s="101"/>
      <c r="C49" s="101"/>
      <c r="D49" s="101"/>
      <c r="E49" s="101"/>
      <c r="F49" s="101"/>
      <c r="K49" s="101"/>
      <c r="L49" s="101"/>
      <c r="M49" s="101"/>
      <c r="N49" s="101"/>
      <c r="O49" s="101"/>
      <c r="P49" s="101"/>
      <c r="Q49" s="101"/>
      <c r="R49" s="101"/>
      <c r="S49" s="101"/>
      <c r="T49" s="101"/>
      <c r="U49" s="101"/>
      <c r="V49" s="101"/>
      <c r="W49" s="101"/>
      <c r="X49" s="106"/>
      <c r="Y49" s="106"/>
      <c r="Z49" s="106"/>
      <c r="AA49" s="106"/>
      <c r="AE49" s="106"/>
      <c r="AF49" s="106"/>
      <c r="AG49" s="106"/>
      <c r="AH49" s="106"/>
    </row>
    <row r="50" spans="1:34" x14ac:dyDescent="0.2">
      <c r="A50" s="101"/>
      <c r="B50" s="101"/>
      <c r="C50" s="101"/>
      <c r="D50" s="101"/>
      <c r="E50" s="101"/>
      <c r="F50" s="101"/>
      <c r="K50" s="101"/>
      <c r="L50" s="101"/>
      <c r="M50" s="101"/>
      <c r="N50" s="101"/>
      <c r="O50" s="101"/>
      <c r="P50" s="101"/>
      <c r="Q50" s="101"/>
      <c r="R50" s="101"/>
      <c r="S50" s="101"/>
      <c r="T50" s="101"/>
      <c r="U50" s="101"/>
      <c r="V50" s="101"/>
      <c r="W50" s="101"/>
      <c r="X50" s="106"/>
      <c r="Y50" s="106"/>
      <c r="Z50" s="106"/>
      <c r="AA50" s="106"/>
      <c r="AE50" s="106"/>
      <c r="AF50" s="106"/>
      <c r="AG50" s="106"/>
      <c r="AH50" s="106"/>
    </row>
    <row r="51" spans="1:34" x14ac:dyDescent="0.2">
      <c r="A51" s="101"/>
      <c r="B51" s="101"/>
      <c r="C51" s="101"/>
      <c r="D51" s="101"/>
      <c r="E51" s="101"/>
      <c r="F51" s="101"/>
      <c r="K51" s="101"/>
      <c r="L51" s="101"/>
      <c r="M51" s="101"/>
      <c r="N51" s="101"/>
      <c r="O51" s="101"/>
      <c r="P51" s="101"/>
      <c r="Q51" s="101"/>
      <c r="R51" s="101"/>
      <c r="S51" s="101"/>
      <c r="T51" s="101"/>
      <c r="U51" s="101"/>
      <c r="V51" s="101"/>
      <c r="W51" s="101"/>
      <c r="X51" s="106"/>
      <c r="Y51" s="106"/>
      <c r="Z51" s="106"/>
      <c r="AA51" s="106"/>
      <c r="AE51" s="106"/>
      <c r="AF51" s="106"/>
      <c r="AG51" s="106"/>
      <c r="AH51" s="106"/>
    </row>
    <row r="52" spans="1:34" x14ac:dyDescent="0.2">
      <c r="A52" s="101"/>
      <c r="B52" s="101"/>
      <c r="C52" s="101"/>
      <c r="D52" s="101"/>
      <c r="E52" s="101"/>
      <c r="F52" s="101"/>
      <c r="K52" s="101"/>
      <c r="L52" s="101"/>
      <c r="M52" s="101"/>
      <c r="N52" s="101"/>
      <c r="O52" s="101"/>
      <c r="P52" s="101"/>
      <c r="Q52" s="101"/>
      <c r="R52" s="101"/>
      <c r="S52" s="101"/>
      <c r="T52" s="101"/>
      <c r="U52" s="101"/>
      <c r="V52" s="101"/>
      <c r="W52" s="101"/>
      <c r="X52" s="106"/>
      <c r="Y52" s="106"/>
      <c r="Z52" s="106"/>
      <c r="AA52" s="106"/>
      <c r="AE52" s="106"/>
      <c r="AF52" s="106"/>
      <c r="AG52" s="106"/>
      <c r="AH52" s="106"/>
    </row>
    <row r="53" spans="1:34" x14ac:dyDescent="0.2">
      <c r="A53" s="101"/>
      <c r="B53" s="101"/>
      <c r="C53" s="101"/>
      <c r="D53" s="101"/>
      <c r="E53" s="101"/>
      <c r="F53" s="101"/>
      <c r="K53" s="101"/>
      <c r="L53" s="101"/>
      <c r="M53" s="101"/>
      <c r="N53" s="101"/>
      <c r="O53" s="101"/>
      <c r="P53" s="101"/>
      <c r="Q53" s="101"/>
      <c r="R53" s="101"/>
      <c r="S53" s="101"/>
      <c r="T53" s="101"/>
      <c r="U53" s="101"/>
      <c r="V53" s="101"/>
      <c r="W53" s="101"/>
      <c r="X53" s="106"/>
      <c r="Y53" s="106"/>
      <c r="Z53" s="106"/>
      <c r="AA53" s="106"/>
      <c r="AE53" s="106"/>
      <c r="AF53" s="106"/>
      <c r="AG53" s="106"/>
      <c r="AH53" s="106"/>
    </row>
    <row r="54" spans="1:34" x14ac:dyDescent="0.2">
      <c r="A54" s="101"/>
      <c r="B54" s="101"/>
      <c r="C54" s="101"/>
      <c r="D54" s="101"/>
      <c r="E54" s="101"/>
      <c r="F54" s="101"/>
      <c r="K54" s="101"/>
      <c r="L54" s="101"/>
      <c r="M54" s="101"/>
      <c r="N54" s="101"/>
      <c r="O54" s="101"/>
      <c r="P54" s="101"/>
      <c r="Q54" s="101"/>
      <c r="R54" s="101"/>
      <c r="S54" s="101"/>
      <c r="T54" s="101"/>
      <c r="U54" s="101"/>
      <c r="V54" s="101"/>
      <c r="W54" s="101"/>
      <c r="X54" s="106"/>
      <c r="Y54" s="106"/>
      <c r="Z54" s="106"/>
      <c r="AA54" s="106"/>
      <c r="AE54" s="106"/>
      <c r="AF54" s="106"/>
      <c r="AG54" s="106"/>
      <c r="AH54" s="106"/>
    </row>
    <row r="55" spans="1:34" x14ac:dyDescent="0.2">
      <c r="A55" s="101"/>
      <c r="B55" s="101"/>
      <c r="C55" s="101"/>
      <c r="D55" s="101"/>
      <c r="E55" s="101"/>
      <c r="F55" s="101"/>
      <c r="K55" s="101"/>
      <c r="L55" s="101"/>
      <c r="M55" s="101"/>
      <c r="N55" s="101"/>
      <c r="O55" s="101"/>
      <c r="P55" s="101"/>
      <c r="Q55" s="101"/>
      <c r="R55" s="101"/>
      <c r="S55" s="101"/>
      <c r="T55" s="101"/>
      <c r="U55" s="101"/>
      <c r="V55" s="101"/>
      <c r="W55" s="101"/>
      <c r="X55" s="106"/>
      <c r="Y55" s="106"/>
      <c r="Z55" s="106"/>
      <c r="AA55" s="106"/>
      <c r="AE55" s="106"/>
      <c r="AF55" s="106"/>
      <c r="AG55" s="106"/>
      <c r="AH55" s="106"/>
    </row>
    <row r="56" spans="1:34" x14ac:dyDescent="0.2">
      <c r="A56" s="101"/>
      <c r="B56" s="101"/>
      <c r="C56" s="101"/>
      <c r="D56" s="101"/>
      <c r="E56" s="101"/>
      <c r="F56" s="101"/>
      <c r="K56" s="101"/>
      <c r="L56" s="101"/>
      <c r="M56" s="101"/>
      <c r="N56" s="101"/>
      <c r="O56" s="101"/>
      <c r="P56" s="101"/>
      <c r="Q56" s="101"/>
      <c r="R56" s="101"/>
      <c r="S56" s="101"/>
      <c r="T56" s="101"/>
      <c r="U56" s="101"/>
      <c r="V56" s="101"/>
      <c r="W56" s="101"/>
      <c r="X56" s="106"/>
      <c r="Y56" s="106"/>
      <c r="Z56" s="106"/>
      <c r="AA56" s="106"/>
      <c r="AE56" s="106"/>
      <c r="AF56" s="106"/>
      <c r="AG56" s="106"/>
      <c r="AH56" s="106"/>
    </row>
    <row r="57" spans="1:34" x14ac:dyDescent="0.2">
      <c r="A57" s="101"/>
      <c r="B57" s="101"/>
      <c r="C57" s="101"/>
      <c r="D57" s="101"/>
      <c r="E57" s="101"/>
      <c r="F57" s="101"/>
      <c r="K57" s="101"/>
      <c r="L57" s="101"/>
      <c r="M57" s="101"/>
      <c r="N57" s="101"/>
      <c r="O57" s="101"/>
      <c r="P57" s="101"/>
      <c r="Q57" s="101"/>
      <c r="R57" s="101"/>
      <c r="S57" s="101"/>
      <c r="T57" s="101"/>
      <c r="U57" s="101"/>
      <c r="V57" s="101"/>
      <c r="W57" s="101"/>
      <c r="X57" s="106"/>
      <c r="Y57" s="106"/>
      <c r="Z57" s="106"/>
      <c r="AA57" s="106"/>
      <c r="AE57" s="106"/>
      <c r="AF57" s="106"/>
      <c r="AG57" s="106"/>
      <c r="AH57" s="106"/>
    </row>
    <row r="58" spans="1:34" x14ac:dyDescent="0.2">
      <c r="A58" s="101"/>
      <c r="B58" s="101"/>
      <c r="C58" s="101"/>
      <c r="D58" s="101"/>
      <c r="E58" s="101"/>
      <c r="F58" s="101"/>
      <c r="K58" s="101"/>
      <c r="L58" s="101"/>
      <c r="M58" s="101"/>
      <c r="N58" s="101"/>
      <c r="O58" s="101"/>
      <c r="P58" s="101"/>
      <c r="Q58" s="101"/>
      <c r="R58" s="101"/>
      <c r="S58" s="101"/>
      <c r="T58" s="101"/>
      <c r="U58" s="101"/>
      <c r="V58" s="101"/>
      <c r="W58" s="101"/>
      <c r="X58" s="106"/>
      <c r="Y58" s="106"/>
      <c r="Z58" s="106"/>
      <c r="AA58" s="106"/>
      <c r="AE58" s="106"/>
      <c r="AF58" s="106"/>
      <c r="AG58" s="106"/>
      <c r="AH58" s="106"/>
    </row>
    <row r="59" spans="1:34" x14ac:dyDescent="0.2">
      <c r="AB59" s="101"/>
      <c r="AC59" s="101"/>
      <c r="AD59" s="101"/>
    </row>
    <row r="60" spans="1:34" x14ac:dyDescent="0.2">
      <c r="AB60" s="101"/>
      <c r="AC60" s="101"/>
      <c r="AD60" s="101"/>
    </row>
    <row r="61" spans="1:34" ht="13.4" customHeight="1" x14ac:dyDescent="0.2">
      <c r="B61" s="101"/>
      <c r="C61" s="101"/>
      <c r="D61" s="101"/>
      <c r="E61" s="101"/>
      <c r="F61" s="113"/>
      <c r="U61" s="255"/>
      <c r="V61" s="255"/>
      <c r="W61" s="255"/>
      <c r="X61" s="255"/>
      <c r="Y61" s="255"/>
      <c r="Z61" s="255"/>
      <c r="AA61" s="255"/>
      <c r="AB61" s="255"/>
      <c r="AC61" s="255"/>
      <c r="AD61" s="255"/>
    </row>
    <row r="62" spans="1:34" x14ac:dyDescent="0.2">
      <c r="B62" s="101"/>
      <c r="C62" s="101"/>
      <c r="D62" s="101"/>
      <c r="E62" s="101"/>
      <c r="U62" s="255"/>
      <c r="V62" s="255"/>
      <c r="W62" s="255"/>
      <c r="X62" s="255"/>
      <c r="Y62" s="255"/>
      <c r="Z62" s="255"/>
      <c r="AA62" s="255"/>
      <c r="AB62" s="255"/>
      <c r="AC62" s="255"/>
      <c r="AD62" s="255"/>
    </row>
  </sheetData>
  <mergeCells count="112">
    <mergeCell ref="V4:X4"/>
    <mergeCell ref="Z4:AC4"/>
    <mergeCell ref="P1:R1"/>
    <mergeCell ref="S1:AH1"/>
    <mergeCell ref="P2:R3"/>
    <mergeCell ref="T2:V2"/>
    <mergeCell ref="X2:AA2"/>
    <mergeCell ref="AC2:AH2"/>
    <mergeCell ref="T3:V3"/>
    <mergeCell ref="X3:AA3"/>
    <mergeCell ref="AC3:AH3"/>
    <mergeCell ref="AD4:AE4"/>
    <mergeCell ref="AF4:AH4"/>
    <mergeCell ref="A13:Q13"/>
    <mergeCell ref="R13:X13"/>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A5:G5"/>
    <mergeCell ref="A8:AH8"/>
    <mergeCell ref="A10:G10"/>
    <mergeCell ref="H10:Q10"/>
    <mergeCell ref="R10:X10"/>
    <mergeCell ref="Y10:AH10"/>
    <mergeCell ref="A11:G11"/>
    <mergeCell ref="H11:Q11"/>
    <mergeCell ref="R11:X11"/>
    <mergeCell ref="Y11:AH11"/>
    <mergeCell ref="R5:X5"/>
    <mergeCell ref="Y5:AH5"/>
    <mergeCell ref="Y22:AH22"/>
    <mergeCell ref="R23:X23"/>
    <mergeCell ref="Y23:AH23"/>
    <mergeCell ref="R17:X17"/>
    <mergeCell ref="R28:X28"/>
    <mergeCell ref="Y28:AH28"/>
    <mergeCell ref="R29:X29"/>
    <mergeCell ref="Y29:AH29"/>
    <mergeCell ref="R26:X26"/>
    <mergeCell ref="Y26:AH26"/>
    <mergeCell ref="R27:X27"/>
    <mergeCell ref="Y27:AH27"/>
    <mergeCell ref="R24:X24"/>
    <mergeCell ref="Y24:AH24"/>
    <mergeCell ref="R25:X25"/>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A14:B14"/>
    <mergeCell ref="C14:Q14"/>
    <mergeCell ref="R15:X15"/>
    <mergeCell ref="Y15:AH15"/>
    <mergeCell ref="R16:X16"/>
    <mergeCell ref="Y16:AH16"/>
    <mergeCell ref="K33:Q33"/>
    <mergeCell ref="R33:X33"/>
    <mergeCell ref="Y33:AH33"/>
    <mergeCell ref="Y17:AH17"/>
    <mergeCell ref="R18:X18"/>
    <mergeCell ref="Y18:AH18"/>
    <mergeCell ref="A17:B17"/>
    <mergeCell ref="A18:B18"/>
    <mergeCell ref="C18:Q18"/>
    <mergeCell ref="C17:Q17"/>
    <mergeCell ref="Y30:AB30"/>
    <mergeCell ref="R30:X30"/>
    <mergeCell ref="AG14:AH14"/>
    <mergeCell ref="Y20:AH20"/>
    <mergeCell ref="R21:X21"/>
    <mergeCell ref="Y21:AH21"/>
    <mergeCell ref="Y25:AH25"/>
    <mergeCell ref="R22:X22"/>
  </mergeCells>
  <phoneticPr fontId="2"/>
  <dataValidations count="1">
    <dataValidation type="list" allowBlank="1" showInputMessage="1" showErrorMessage="1" sqref="Q9 U9">
      <formula1>#REF!</formula1>
    </dataValidation>
  </dataValidation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B9"/>
  <sheetViews>
    <sheetView workbookViewId="0">
      <selection activeCell="B3" sqref="B3"/>
    </sheetView>
  </sheetViews>
  <sheetFormatPr defaultRowHeight="13" x14ac:dyDescent="0.2"/>
  <cols>
    <col min="2" max="2" width="81.36328125" customWidth="1"/>
  </cols>
  <sheetData>
    <row r="2" spans="2:2" ht="16.5" x14ac:dyDescent="0.2">
      <c r="B2" s="29" t="s">
        <v>377</v>
      </c>
    </row>
    <row r="3" spans="2:2" ht="16.5" x14ac:dyDescent="0.2">
      <c r="B3" s="45" t="s">
        <v>195</v>
      </c>
    </row>
    <row r="4" spans="2:2" ht="33" x14ac:dyDescent="0.2">
      <c r="B4" s="46" t="s">
        <v>196</v>
      </c>
    </row>
    <row r="5" spans="2:2" ht="16.5" x14ac:dyDescent="0.2">
      <c r="B5" s="30" t="s">
        <v>194</v>
      </c>
    </row>
    <row r="6" spans="2:2" ht="16.5" x14ac:dyDescent="0.2">
      <c r="B6" s="30" t="s">
        <v>197</v>
      </c>
    </row>
    <row r="7" spans="2:2" ht="49.5" x14ac:dyDescent="0.2">
      <c r="B7" s="30" t="s">
        <v>193</v>
      </c>
    </row>
    <row r="8" spans="2:2" ht="49.5" x14ac:dyDescent="0.2">
      <c r="B8" s="30" t="s">
        <v>191</v>
      </c>
    </row>
    <row r="9" spans="2:2" ht="16.5" x14ac:dyDescent="0.2">
      <c r="B9" s="30" t="s">
        <v>198</v>
      </c>
    </row>
  </sheetData>
  <customSheetViews>
    <customSheetView guid="{55E56F26-4B40-4110-8016-275979CB7E24}">
      <selection activeCell="B12" sqref="B12"/>
      <pageMargins left="0.7" right="0.7" top="0.75" bottom="0.75" header="0.3" footer="0.3"/>
    </customSheetView>
  </customSheetView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YC書式500_治験研究経費ポイント算出表</vt:lpstr>
      <vt:lpstr>YC書式501_治験薬管理経費　ポイント算出表</vt:lpstr>
      <vt:lpstr>YC書式502_経費内訳書</vt:lpstr>
      <vt:lpstr>別紙１</vt:lpstr>
      <vt:lpstr>別紙2</vt:lpstr>
      <vt:lpstr>使い方と注意事項</vt:lpstr>
      <vt:lpstr>YC書式500_治験研究経費ポイント算出表!Print_Area</vt:lpstr>
      <vt:lpstr>'YC書式501_治験薬管理経費　ポイント算出表'!Print_Area</vt:lpstr>
      <vt:lpstr>YC書式502_経費内訳書!Print_Area</vt:lpstr>
      <vt:lpstr>別紙１!Print_Area</vt:lpstr>
      <vt:lpstr>別紙2!Print_Area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2023-11-06T06:11:42Z</cp:lastPrinted>
  <dcterms:created xsi:type="dcterms:W3CDTF">2015-07-23T02:45:46Z</dcterms:created>
  <dcterms:modified xsi:type="dcterms:W3CDTF">2023-11-06T06:15:45Z</dcterms:modified>
</cp:coreProperties>
</file>