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24226"/>
  <mc:AlternateContent xmlns:mc="http://schemas.openxmlformats.org/markup-compatibility/2006">
    <mc:Choice Requires="x15">
      <x15ac:absPath xmlns:x15ac="http://schemas.microsoft.com/office/spreadsheetml/2010/11/ac" url="C:\Users\y-next20k\Desktop\"/>
    </mc:Choice>
  </mc:AlternateContent>
  <xr:revisionPtr revIDLastSave="0" documentId="13_ncr:1_{F52C5A2A-E394-4FD7-9EA3-FAD651235795}" xr6:coauthVersionLast="46" xr6:coauthVersionMax="46" xr10:uidLastSave="{00000000-0000-0000-0000-000000000000}"/>
  <bookViews>
    <workbookView xWindow="-110" yWindow="-110" windowWidth="19420" windowHeight="10420" tabRatio="760" activeTab="3" xr2:uid="{00000000-000D-0000-FFFF-FFFF00000000}"/>
  </bookViews>
  <sheets>
    <sheet name="使い方と注意事項" sheetId="13" r:id="rId1"/>
    <sheet name="治費書式3-1_治験研究経費ポイント算出表" sheetId="11" r:id="rId2"/>
    <sheet name="治費書式3-2_治験製品管理経費　ポイント算出表" sheetId="12" r:id="rId3"/>
    <sheet name="治費書式3-3_経費内訳書" sheetId="8" r:id="rId4"/>
  </sheets>
  <definedNames>
    <definedName name="_xlnm.Print_Area" localSheetId="1">'治費書式3-1_治験研究経費ポイント算出表'!$A$1:$AD$37</definedName>
    <definedName name="_xlnm.Print_Area" localSheetId="2">'治費書式3-2_治験製品管理経費　ポイント算出表'!$A$1:$AD$32</definedName>
    <definedName name="_xlnm.Print_Area" localSheetId="3">'治費書式3-3_経費内訳書'!$A$1:$AD$59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 i="8" l="1"/>
  <c r="AD12" i="11"/>
  <c r="Y3" i="11"/>
  <c r="X3" i="11"/>
  <c r="Q4" i="11" s="1"/>
  <c r="T3" i="11"/>
  <c r="S3" i="11"/>
  <c r="P3" i="11"/>
  <c r="O3" i="11"/>
  <c r="Y2" i="11"/>
  <c r="X2" i="11"/>
  <c r="T2" i="11"/>
  <c r="S2" i="11"/>
  <c r="P2" i="11"/>
  <c r="O2" i="11"/>
  <c r="AD36" i="11" l="1"/>
  <c r="AE36" i="11"/>
  <c r="AE35" i="11"/>
  <c r="AE21" i="11"/>
  <c r="AD18" i="11"/>
  <c r="AD15" i="11"/>
  <c r="AE15" i="11"/>
  <c r="AE18" i="11"/>
  <c r="AD14" i="11"/>
  <c r="AE14" i="11"/>
  <c r="Q54" i="8"/>
  <c r="Q48" i="8"/>
  <c r="Q45" i="8"/>
  <c r="Q51" i="8" l="1"/>
  <c r="U28" i="8"/>
  <c r="U27" i="8"/>
  <c r="U26" i="8"/>
  <c r="I22" i="8"/>
  <c r="Y21" i="8" s="1"/>
  <c r="Y23" i="8" s="1"/>
  <c r="Q14" i="8"/>
  <c r="Y13" i="8"/>
  <c r="L11" i="8"/>
  <c r="Y11" i="8" s="1"/>
  <c r="Y10" i="8"/>
  <c r="Y3" i="12"/>
  <c r="Y2" i="12"/>
  <c r="X3" i="12"/>
  <c r="T4" i="12" s="1"/>
  <c r="X2" i="12"/>
  <c r="T3" i="12"/>
  <c r="T2" i="12"/>
  <c r="S3" i="12"/>
  <c r="S2" i="12"/>
  <c r="AE17" i="12" s="1"/>
  <c r="P3" i="12"/>
  <c r="P2" i="12"/>
  <c r="O3" i="12"/>
  <c r="O2" i="12"/>
  <c r="AE14" i="12" l="1"/>
  <c r="AE15" i="12"/>
  <c r="AE30" i="12"/>
  <c r="AE16" i="12"/>
  <c r="I19" i="12"/>
  <c r="I21" i="11"/>
  <c r="W24" i="12" l="1"/>
  <c r="O24" i="12"/>
  <c r="O18" i="12"/>
  <c r="I15" i="12"/>
  <c r="W14" i="12"/>
  <c r="O14" i="12"/>
  <c r="I14" i="12"/>
  <c r="AD32" i="11" l="1"/>
  <c r="AD30" i="11" l="1"/>
  <c r="Y27" i="8" l="1"/>
  <c r="Q59" i="8" l="1"/>
  <c r="AD18" i="12" l="1"/>
  <c r="AD22" i="11"/>
  <c r="W21" i="11"/>
  <c r="I17" i="12" l="1"/>
  <c r="AD23" i="11" l="1"/>
  <c r="AD30" i="12" l="1"/>
  <c r="AD34" i="11"/>
  <c r="Q38" i="8" l="1"/>
  <c r="Q39" i="8" s="1"/>
  <c r="Y12" i="8"/>
  <c r="AD31" i="12" l="1"/>
  <c r="AD29" i="12"/>
  <c r="AD28" i="12"/>
  <c r="AD27" i="12"/>
  <c r="AD26" i="12"/>
  <c r="AD25" i="12"/>
  <c r="AD24" i="12"/>
  <c r="AD23" i="12"/>
  <c r="AD22" i="12"/>
  <c r="AD21" i="12"/>
  <c r="AD20" i="12"/>
  <c r="W19" i="12"/>
  <c r="O19" i="12"/>
  <c r="W17" i="12"/>
  <c r="O17" i="12"/>
  <c r="AD16" i="12"/>
  <c r="AD15" i="12"/>
  <c r="AD14" i="12"/>
  <c r="H7" i="12"/>
  <c r="V6" i="12"/>
  <c r="H6" i="12"/>
  <c r="AD35" i="11"/>
  <c r="AD33" i="11"/>
  <c r="AD31" i="11"/>
  <c r="AD29" i="11"/>
  <c r="AD28" i="11"/>
  <c r="AD27" i="11"/>
  <c r="AD26" i="11"/>
  <c r="W25" i="11"/>
  <c r="O25" i="11"/>
  <c r="I25" i="11"/>
  <c r="AD24" i="11"/>
  <c r="O21" i="11"/>
  <c r="AD20" i="11"/>
  <c r="AD19" i="11"/>
  <c r="AD17" i="11"/>
  <c r="AD16" i="11"/>
  <c r="AD13" i="11"/>
  <c r="H7" i="11"/>
  <c r="W6" i="11"/>
  <c r="H6" i="11"/>
  <c r="AD17" i="12" l="1"/>
  <c r="AD25" i="11"/>
  <c r="AD21" i="11"/>
  <c r="AD19" i="12"/>
  <c r="AD37" i="11" l="1"/>
  <c r="Q26" i="8" s="1"/>
  <c r="Q28" i="8" s="1"/>
  <c r="AD32" i="12"/>
  <c r="P14" i="8" s="1"/>
  <c r="Y14" i="8" s="1"/>
  <c r="Q27" i="8" l="1"/>
  <c r="Y15" i="8"/>
  <c r="Y16" i="8" s="1"/>
  <c r="Y17" i="8" s="1"/>
  <c r="Y18" i="8" s="1"/>
  <c r="Q35" i="8" s="1"/>
  <c r="Y26" i="8"/>
  <c r="Y28" i="8" l="1"/>
  <c r="Y29" i="8" l="1"/>
  <c r="Y31" i="8" s="1"/>
  <c r="Y30" i="8" l="1"/>
  <c r="Y32" i="8" s="1"/>
  <c r="Q42" i="8" s="1"/>
  <c r="Q56" i="8" s="1"/>
</calcChain>
</file>

<file path=xl/sharedStrings.xml><?xml version="1.0" encoding="utf-8"?>
<sst xmlns="http://schemas.openxmlformats.org/spreadsheetml/2006/main" count="399" uniqueCount="304">
  <si>
    <t>研究課題名</t>
  </si>
  <si>
    <t>円</t>
    <rPh sb="0" eb="1">
      <t>エン</t>
    </rPh>
    <phoneticPr fontId="2"/>
  </si>
  <si>
    <t>デザイン</t>
  </si>
  <si>
    <t>ウエイト</t>
    <phoneticPr fontId="5"/>
  </si>
  <si>
    <t>ポイント</t>
    <phoneticPr fontId="5"/>
  </si>
  <si>
    <t>Ⅰ</t>
    <phoneticPr fontId="5"/>
  </si>
  <si>
    <t>Ⅱ</t>
    <phoneticPr fontId="5"/>
  </si>
  <si>
    <t>Ⅲ</t>
    <phoneticPr fontId="5"/>
  </si>
  <si>
    <t>ポイント数</t>
    <rPh sb="4" eb="5">
      <t>スウ</t>
    </rPh>
    <phoneticPr fontId="5"/>
  </si>
  <si>
    <t>A</t>
    <phoneticPr fontId="5"/>
  </si>
  <si>
    <t>B</t>
    <phoneticPr fontId="5"/>
  </si>
  <si>
    <t xml:space="preserve">  </t>
  </si>
  <si>
    <t>C</t>
    <phoneticPr fontId="5"/>
  </si>
  <si>
    <t>D</t>
    <phoneticPr fontId="5"/>
  </si>
  <si>
    <t>E</t>
    <phoneticPr fontId="5"/>
  </si>
  <si>
    <t>J</t>
    <phoneticPr fontId="5"/>
  </si>
  <si>
    <t>K</t>
    <phoneticPr fontId="5"/>
  </si>
  <si>
    <t>M</t>
    <phoneticPr fontId="5"/>
  </si>
  <si>
    <t>生検回数</t>
    <phoneticPr fontId="5"/>
  </si>
  <si>
    <t>相の種類</t>
    <phoneticPr fontId="5"/>
  </si>
  <si>
    <t>要素</t>
    <rPh sb="0" eb="2">
      <t>ヨウソ</t>
    </rPh>
    <phoneticPr fontId="5"/>
  </si>
  <si>
    <t>被験者の選出
（適格＋除外基準数）</t>
    <phoneticPr fontId="5"/>
  </si>
  <si>
    <t>（ウエイト×</t>
    <phoneticPr fontId="5"/>
  </si>
  <si>
    <t>）</t>
    <phoneticPr fontId="2"/>
  </si>
  <si>
    <t>回)</t>
    <phoneticPr fontId="2"/>
  </si>
  <si>
    <t>×回数(</t>
    <phoneticPr fontId="2"/>
  </si>
  <si>
    <t>整理番号</t>
    <rPh sb="0" eb="2">
      <t>セイリ</t>
    </rPh>
    <rPh sb="2" eb="4">
      <t>バンゴウ</t>
    </rPh>
    <phoneticPr fontId="2"/>
  </si>
  <si>
    <t>投与期間</t>
  </si>
  <si>
    <t>保存状況</t>
  </si>
  <si>
    <t>実施計画書番号</t>
    <phoneticPr fontId="2"/>
  </si>
  <si>
    <t>（ウエイト×</t>
    <phoneticPr fontId="2"/>
  </si>
  <si>
    <t>×</t>
    <phoneticPr fontId="2"/>
  </si>
  <si>
    <t>単回</t>
    <phoneticPr fontId="2"/>
  </si>
  <si>
    <t>オープン</t>
    <phoneticPr fontId="2"/>
  </si>
  <si>
    <t>二重盲検</t>
    <phoneticPr fontId="2"/>
  </si>
  <si>
    <t>単盲検</t>
    <phoneticPr fontId="2"/>
  </si>
  <si>
    <t xml:space="preserve">４週間以内  </t>
    <phoneticPr fontId="2"/>
  </si>
  <si>
    <t xml:space="preserve">５～２４週  </t>
    <phoneticPr fontId="2"/>
  </si>
  <si>
    <t>２名以下</t>
    <phoneticPr fontId="2"/>
  </si>
  <si>
    <t>６名以上</t>
    <phoneticPr fontId="2"/>
  </si>
  <si>
    <t>３～５名</t>
    <phoneticPr fontId="2"/>
  </si>
  <si>
    <t>合計ポイント数</t>
    <phoneticPr fontId="2"/>
  </si>
  <si>
    <t>軽症</t>
    <phoneticPr fontId="2"/>
  </si>
  <si>
    <t>中等度</t>
    <phoneticPr fontId="2"/>
  </si>
  <si>
    <t>重症・重篤</t>
    <phoneticPr fontId="5"/>
  </si>
  <si>
    <t>外来</t>
    <phoneticPr fontId="2"/>
  </si>
  <si>
    <t>入院</t>
    <phoneticPr fontId="2"/>
  </si>
  <si>
    <t>他の適応に
国内で承認</t>
    <phoneticPr fontId="2"/>
  </si>
  <si>
    <t>同一適応に
欧米で承認</t>
    <phoneticPr fontId="2"/>
  </si>
  <si>
    <t>未承認</t>
    <phoneticPr fontId="2"/>
  </si>
  <si>
    <t>単盲検</t>
    <phoneticPr fontId="2"/>
  </si>
  <si>
    <t>内用・外用</t>
    <phoneticPr fontId="2"/>
  </si>
  <si>
    <t>４週間以内</t>
    <phoneticPr fontId="2"/>
  </si>
  <si>
    <t>５～２４週</t>
    <phoneticPr fontId="2"/>
  </si>
  <si>
    <t>成人</t>
    <phoneticPr fontId="2"/>
  </si>
  <si>
    <t>乳児、新生児</t>
    <phoneticPr fontId="2"/>
  </si>
  <si>
    <t>１９以下</t>
    <phoneticPr fontId="2"/>
  </si>
  <si>
    <t>２０～２９</t>
    <phoneticPr fontId="2"/>
  </si>
  <si>
    <t>３０以上</t>
    <phoneticPr fontId="2"/>
  </si>
  <si>
    <t>４以下</t>
    <phoneticPr fontId="2"/>
  </si>
  <si>
    <t>５～９</t>
    <phoneticPr fontId="2"/>
  </si>
  <si>
    <t>４９以下</t>
    <phoneticPr fontId="5"/>
  </si>
  <si>
    <t>５０～９９</t>
    <phoneticPr fontId="2"/>
  </si>
  <si>
    <t>１００以上</t>
    <phoneticPr fontId="2"/>
  </si>
  <si>
    <t>Ⅱ相・Ⅲ相</t>
    <rPh sb="4" eb="5">
      <t>ソウ</t>
    </rPh>
    <phoneticPr fontId="5"/>
  </si>
  <si>
    <t>合計ポイント数</t>
    <phoneticPr fontId="2"/>
  </si>
  <si>
    <t>研究課題名</t>
    <phoneticPr fontId="2"/>
  </si>
  <si>
    <t>対象疾患の重症度</t>
    <phoneticPr fontId="2"/>
  </si>
  <si>
    <t>入院・外来の別</t>
    <phoneticPr fontId="2"/>
  </si>
  <si>
    <t>デザイン</t>
    <phoneticPr fontId="2"/>
  </si>
  <si>
    <t>被験者層</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</si>
  <si>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</si>
  <si>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</si>
  <si>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</si>
  <si>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調製の有無</t>
    <phoneticPr fontId="2"/>
  </si>
  <si>
    <t>E</t>
    <phoneticPr fontId="2"/>
  </si>
  <si>
    <t>F</t>
    <phoneticPr fontId="5"/>
  </si>
  <si>
    <t>L</t>
    <phoneticPr fontId="5"/>
  </si>
  <si>
    <t>N</t>
    <phoneticPr fontId="5"/>
  </si>
  <si>
    <t>区分</t>
    <rPh sb="0" eb="2">
      <t>クブン</t>
    </rPh>
    <phoneticPr fontId="2"/>
  </si>
  <si>
    <t>個々の治験について、要素ごとに該当するポイントを求め、そのポイントを合計したものをその治験のポイント数とする。</t>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</si>
  <si>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</si>
  <si>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</si>
  <si>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臨床症状観察項目数</t>
    <phoneticPr fontId="2"/>
  </si>
  <si>
    <t>１０以上</t>
    <rPh sb="2" eb="4">
      <t>イジョウ</t>
    </rPh>
    <phoneticPr fontId="2"/>
  </si>
  <si>
    <t>一般的検査＋
非侵襲的機能検査及び
画像診断項目数</t>
    <rPh sb="24" eb="25">
      <t>スウ</t>
    </rPh>
    <phoneticPr fontId="5"/>
  </si>
  <si>
    <t>G</t>
    <phoneticPr fontId="2"/>
  </si>
  <si>
    <t>H</t>
    <phoneticPr fontId="2"/>
  </si>
  <si>
    <t>I</t>
    <phoneticPr fontId="5"/>
  </si>
  <si>
    <t>O</t>
    <phoneticPr fontId="2"/>
  </si>
  <si>
    <t>Ⅰ相</t>
    <phoneticPr fontId="2"/>
  </si>
  <si>
    <t>経過観察回数
(Visit回数)</t>
    <rPh sb="13" eb="15">
      <t>カイスウ</t>
    </rPh>
    <phoneticPr fontId="5"/>
  </si>
  <si>
    <t>１０～１２※</t>
    <phoneticPr fontId="2"/>
  </si>
  <si>
    <t>個々の治験について、要素ごとに該当するポイントを求め、そのポイントを合計したものをその治験のポイント数とする。</t>
    <rPh sb="43" eb="45">
      <t>チケン</t>
    </rPh>
    <phoneticPr fontId="2"/>
  </si>
  <si>
    <t>６～１２回※</t>
    <phoneticPr fontId="2"/>
  </si>
  <si>
    <t>使用済み容器の回収</t>
    <rPh sb="0" eb="2">
      <t>シヨウ</t>
    </rPh>
    <rPh sb="2" eb="3">
      <t>ズ</t>
    </rPh>
    <rPh sb="4" eb="6">
      <t>ヨウキ</t>
    </rPh>
    <rPh sb="7" eb="9">
      <t>カイシュウ</t>
    </rPh>
    <phoneticPr fontId="2"/>
  </si>
  <si>
    <t>担当医のチェック</t>
    <rPh sb="0" eb="2">
      <t>タントウ</t>
    </rPh>
    <phoneticPr fontId="2"/>
  </si>
  <si>
    <t>ヶ月</t>
    <rPh sb="1" eb="2">
      <t>ゲツ</t>
    </rPh>
    <phoneticPr fontId="2"/>
  </si>
  <si>
    <t>２～５回</t>
    <phoneticPr fontId="2"/>
  </si>
  <si>
    <t>３以上</t>
    <rPh sb="1" eb="3">
      <t>イジョウ</t>
    </rPh>
    <phoneticPr fontId="2"/>
  </si>
  <si>
    <t>２</t>
    <phoneticPr fontId="2"/>
  </si>
  <si>
    <t>目標とする被験者数</t>
    <rPh sb="0" eb="2">
      <t>モクヒョウ</t>
    </rPh>
    <rPh sb="5" eb="8">
      <t>ヒケンシャ</t>
    </rPh>
    <rPh sb="8" eb="9">
      <t>スウ</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</si>
  <si>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</si>
  <si>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</si>
  <si>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</si>
  <si>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</si>
  <si>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治験実施準備に必要な費用</t>
    <rPh sb="0" eb="2">
      <t>チケン</t>
    </rPh>
    <rPh sb="2" eb="4">
      <t>ジッシ</t>
    </rPh>
    <rPh sb="4" eb="6">
      <t>ジュンビ</t>
    </rPh>
    <rPh sb="7" eb="9">
      <t>ヒツヨウ</t>
    </rPh>
    <rPh sb="10" eb="12">
      <t>ヒヨウ</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</si>
  <si>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</si>
  <si>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</si>
  <si>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</si>
  <si>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</si>
  <si>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</si>
  <si>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</si>
  <si>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</si>
  <si>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</si>
  <si>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</si>
  <si>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</si>
  <si>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</si>
  <si>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</si>
  <si>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（イ）運営単位合計（１ヶ月当たり）</t>
    <rPh sb="3" eb="5">
      <t>ウンエイ</t>
    </rPh>
    <rPh sb="5" eb="7">
      <t>タンイ</t>
    </rPh>
    <rPh sb="7" eb="9">
      <t>ゴウケイ</t>
    </rPh>
    <rPh sb="12" eb="13">
      <t>ゲツ</t>
    </rPh>
    <rPh sb="13" eb="14">
      <t>ア</t>
    </rPh>
    <phoneticPr fontId="2"/>
  </si>
  <si>
    <t>３　実施時金額（症例数にかかる経費／１症例当たり）</t>
    <rPh sb="2" eb="4">
      <t>ジッシ</t>
    </rPh>
    <rPh sb="4" eb="5">
      <t>ジ</t>
    </rPh>
    <rPh sb="5" eb="7">
      <t>キンガク</t>
    </rPh>
    <rPh sb="8" eb="10">
      <t>ショウレイ</t>
    </rPh>
    <rPh sb="10" eb="11">
      <t>スウ</t>
    </rPh>
    <rPh sb="15" eb="17">
      <t>ケイヒ</t>
    </rPh>
    <rPh sb="19" eb="21">
      <t>ショウレイ</t>
    </rPh>
    <rPh sb="21" eb="22">
      <t>ア</t>
    </rPh>
    <phoneticPr fontId="2"/>
  </si>
  <si>
    <t>（ウ）症例単位合計</t>
    <rPh sb="3" eb="5">
      <t>ショウレイ</t>
    </rPh>
    <rPh sb="5" eb="7">
      <t>タンイ</t>
    </rPh>
    <rPh sb="7" eb="9">
      <t>ゴウケイ</t>
    </rPh>
    <phoneticPr fontId="2"/>
  </si>
  <si>
    <t>４　被験者負担軽減費（治験参加に伴う被験者の負担を軽減する為の費用／１来院当たり）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</si>
  <si>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</si>
  <si>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６　監査対応費（依頼者の監査にかかる経費／１回当たり）</t>
    <rPh sb="2" eb="4">
      <t>カンサ</t>
    </rPh>
    <rPh sb="4" eb="6">
      <t>タイオウ</t>
    </rPh>
    <rPh sb="6" eb="7">
      <t>ヒ</t>
    </rPh>
    <rPh sb="8" eb="11">
      <t>イライシャ</t>
    </rPh>
    <rPh sb="12" eb="14">
      <t>カンサ</t>
    </rPh>
    <rPh sb="18" eb="20">
      <t>ケイヒ</t>
    </rPh>
    <rPh sb="22" eb="23">
      <t>カイ</t>
    </rPh>
    <rPh sb="23" eb="24">
      <t>ア</t>
    </rPh>
    <phoneticPr fontId="2"/>
  </si>
  <si>
    <t>・実施時金額</t>
    <rPh sb="1" eb="3">
      <t>ジッシ</t>
    </rPh>
    <rPh sb="3" eb="4">
      <t>ジ</t>
    </rPh>
    <rPh sb="4" eb="6">
      <t>キンガク</t>
    </rPh>
    <phoneticPr fontId="2"/>
  </si>
  <si>
    <t>７　ＧＣＰ適合性調査対応費（当局の査察にかかる経費／１回当たり）</t>
    <rPh sb="5" eb="8">
      <t>テキゴウセイ</t>
    </rPh>
    <rPh sb="8" eb="10">
      <t>チョウサ</t>
    </rPh>
    <rPh sb="10" eb="12">
      <t>タイオウ</t>
    </rPh>
    <rPh sb="12" eb="13">
      <t>ヒ</t>
    </rPh>
    <rPh sb="14" eb="16">
      <t>トウキョク</t>
    </rPh>
    <rPh sb="17" eb="19">
      <t>ササツ</t>
    </rPh>
    <rPh sb="23" eb="25">
      <t>ケイヒ</t>
    </rPh>
    <rPh sb="27" eb="28">
      <t>カイ</t>
    </rPh>
    <rPh sb="28" eb="29">
      <t>ア</t>
    </rPh>
    <phoneticPr fontId="2"/>
  </si>
  <si>
    <t>＝</t>
    <phoneticPr fontId="2"/>
  </si>
  <si>
    <t>円（消費税別）</t>
    <rPh sb="0" eb="1">
      <t>エン</t>
    </rPh>
    <rPh sb="2" eb="5">
      <t>ショウヒゼイ</t>
    </rPh>
    <rPh sb="5" eb="6">
      <t>ベツ</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</si>
  <si>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</si>
  <si>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（研究経費ポイント表は別紙）</t>
    <phoneticPr fontId="2"/>
  </si>
  <si>
    <t>N</t>
    <phoneticPr fontId="2"/>
  </si>
  <si>
    <t>P</t>
    <phoneticPr fontId="5"/>
  </si>
  <si>
    <t>Q</t>
    <phoneticPr fontId="5"/>
  </si>
  <si>
    <t>R</t>
    <phoneticPr fontId="5"/>
  </si>
  <si>
    <t>S</t>
    <phoneticPr fontId="5"/>
  </si>
  <si>
    <t>T</t>
    <phoneticPr fontId="5"/>
  </si>
  <si>
    <t>円（非課税）</t>
    <rPh sb="0" eb="1">
      <t>エン</t>
    </rPh>
    <rPh sb="2" eb="5">
      <t>ヒカゼイ</t>
    </rPh>
    <phoneticPr fontId="2"/>
  </si>
  <si>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</si>
  <si>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</si>
  <si>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</si>
  <si>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経過観察頻度
(最大Visit頻度)</t>
    <rPh sb="4" eb="6">
      <t>ヒンド</t>
    </rPh>
    <rPh sb="8" eb="10">
      <t>サイダイ</t>
    </rPh>
    <rPh sb="15" eb="17">
      <t>ヒンド</t>
    </rPh>
    <phoneticPr fontId="5"/>
  </si>
  <si>
    <t>あり</t>
    <phoneticPr fontId="2"/>
  </si>
  <si>
    <t>W</t>
    <phoneticPr fontId="2"/>
  </si>
  <si>
    <t>非盲検担当者の設置</t>
    <rPh sb="0" eb="1">
      <t>ヒ</t>
    </rPh>
    <rPh sb="1" eb="3">
      <t>モウケン</t>
    </rPh>
    <rPh sb="3" eb="6">
      <t>タントウシャ</t>
    </rPh>
    <rPh sb="7" eb="9">
      <t>セッチ</t>
    </rPh>
    <phoneticPr fontId="2"/>
  </si>
  <si>
    <t>管理が必要な
薬剤の種類</t>
    <rPh sb="0" eb="2">
      <t>カンリ</t>
    </rPh>
    <rPh sb="3" eb="5">
      <t>ヒツヨウ</t>
    </rPh>
    <rPh sb="7" eb="9">
      <t>ヤクザイ</t>
    </rPh>
    <rPh sb="10" eb="12">
      <t>シュルイ</t>
    </rPh>
    <phoneticPr fontId="2"/>
  </si>
  <si>
    <t>×種類(</t>
    <rPh sb="1" eb="3">
      <t>シュルイ</t>
    </rPh>
    <phoneticPr fontId="2"/>
  </si>
  <si>
    <t>種類)</t>
    <rPh sb="0" eb="2">
      <t>シュルイ</t>
    </rPh>
    <phoneticPr fontId="2"/>
  </si>
  <si>
    <t>例</t>
    <phoneticPr fontId="2"/>
  </si>
  <si>
    <t>試験期間</t>
    <rPh sb="0" eb="2">
      <t>シケン</t>
    </rPh>
    <rPh sb="2" eb="4">
      <t>キカン</t>
    </rPh>
    <phoneticPr fontId="2"/>
  </si>
  <si>
    <t>ヶ月</t>
    <rPh sb="1" eb="2">
      <t>ゲツ</t>
    </rPh>
    <phoneticPr fontId="2"/>
  </si>
  <si>
    <t>SMOに委託する</t>
    <rPh sb="4" eb="6">
      <t>イタク</t>
    </rPh>
    <phoneticPr fontId="2"/>
  </si>
  <si>
    <t>（２）スクリーニング経費</t>
    <rPh sb="10" eb="12">
      <t>ケイヒ</t>
    </rPh>
    <phoneticPr fontId="2"/>
  </si>
  <si>
    <t>研究経費　Ⅰ　　小計　（１）＋（２）</t>
    <rPh sb="0" eb="2">
      <t>ケンキュウ</t>
    </rPh>
    <rPh sb="2" eb="4">
      <t>ケイヒ</t>
    </rPh>
    <rPh sb="8" eb="10">
      <t>ショウケイ</t>
    </rPh>
    <phoneticPr fontId="2"/>
  </si>
  <si>
    <t>（３）審査費用</t>
    <rPh sb="3" eb="5">
      <t>シンサ</t>
    </rPh>
    <rPh sb="5" eb="7">
      <t>ヒヨウ</t>
    </rPh>
    <phoneticPr fontId="2"/>
  </si>
  <si>
    <t>（５）管理費</t>
    <rPh sb="3" eb="5">
      <t>カンリ</t>
    </rPh>
    <phoneticPr fontId="2"/>
  </si>
  <si>
    <t>｛（１）＋（２）＋（３）＋（４）｝×１０％</t>
    <phoneticPr fontId="2"/>
  </si>
  <si>
    <t>直接経費　Ⅰ　　小計　（３）＋（４）＋（５）</t>
    <rPh sb="0" eb="2">
      <t>チョクセツ</t>
    </rPh>
    <rPh sb="2" eb="4">
      <t>ケイヒ</t>
    </rPh>
    <rPh sb="8" eb="10">
      <t>ショウケイ</t>
    </rPh>
    <phoneticPr fontId="2"/>
  </si>
  <si>
    <t>間接経費　Ⅰ　　｛（１）＋（２）＋（３）＋（４）＋（５）｝×３０％</t>
    <rPh sb="0" eb="2">
      <t>カンセツ</t>
    </rPh>
    <rPh sb="2" eb="4">
      <t>ケイヒ</t>
    </rPh>
    <phoneticPr fontId="2"/>
  </si>
  <si>
    <t>（６）治験事務局運営費用</t>
    <rPh sb="3" eb="5">
      <t>チケン</t>
    </rPh>
    <rPh sb="5" eb="8">
      <t>ジムキョク</t>
    </rPh>
    <rPh sb="8" eb="10">
      <t>ウンエイ</t>
    </rPh>
    <rPh sb="10" eb="12">
      <t>ヒヨウ</t>
    </rPh>
    <phoneticPr fontId="2"/>
  </si>
  <si>
    <t>（７）研究経費　Ⅱ</t>
    <rPh sb="3" eb="5">
      <t>ケンキュウ</t>
    </rPh>
    <rPh sb="5" eb="7">
      <t>ケイヒ</t>
    </rPh>
    <phoneticPr fontId="2"/>
  </si>
  <si>
    <t>（１０）管理費</t>
    <rPh sb="4" eb="7">
      <t>カンリヒ</t>
    </rPh>
    <phoneticPr fontId="2"/>
  </si>
  <si>
    <t>間接経費　Ⅱ　　｛（７）＋（８）＋（９）＋（１０）｝×３０％</t>
    <rPh sb="0" eb="2">
      <t>カンセツ</t>
    </rPh>
    <rPh sb="2" eb="4">
      <t>ケイヒ</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</si>
  <si>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</si>
  <si>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院内CRCを
使用する</t>
    <rPh sb="0" eb="2">
      <t>インナイ</t>
    </rPh>
    <rPh sb="7" eb="9">
      <t>シヨウ</t>
    </rPh>
    <phoneticPr fontId="2"/>
  </si>
  <si>
    <t>　　 運営単位合計（試験期間全体）</t>
    <rPh sb="3" eb="5">
      <t>ウンエイ</t>
    </rPh>
    <rPh sb="5" eb="7">
      <t>タンイ</t>
    </rPh>
    <rPh sb="7" eb="9">
      <t>ゴウケイ</t>
    </rPh>
    <rPh sb="10" eb="12">
      <t>シケン</t>
    </rPh>
    <rPh sb="12" eb="14">
      <t>キカン</t>
    </rPh>
    <rPh sb="14" eb="16">
      <t>ゼンタイ</t>
    </rPh>
    <phoneticPr fontId="2"/>
  </si>
  <si>
    <t>H</t>
    <phoneticPr fontId="5"/>
  </si>
  <si>
    <t>J</t>
    <phoneticPr fontId="5"/>
  </si>
  <si>
    <t>週</t>
    <rPh sb="0" eb="1">
      <t>シュウ</t>
    </rPh>
    <phoneticPr fontId="2"/>
  </si>
  <si>
    <t>加算するポイント</t>
    <rPh sb="0" eb="2">
      <t>カサン</t>
    </rPh>
    <phoneticPr fontId="2"/>
  </si>
  <si>
    <t>回</t>
    <rPh sb="0" eb="1">
      <t>カイ</t>
    </rPh>
    <phoneticPr fontId="2"/>
  </si>
  <si>
    <t>※13回以上は、 3回ごとに
3ポイントを加算</t>
    <phoneticPr fontId="2"/>
  </si>
  <si>
    <t>※13回以上は、 3回ごとに
1ポイントを加算</t>
    <phoneticPr fontId="2"/>
  </si>
  <si>
    <t>別途同意取得する
サブスタディ</t>
    <rPh sb="0" eb="2">
      <t>ベット</t>
    </rPh>
    <rPh sb="2" eb="4">
      <t>ドウイ</t>
    </rPh>
    <rPh sb="4" eb="6">
      <t>シュトク</t>
    </rPh>
    <phoneticPr fontId="2"/>
  </si>
  <si>
    <t>あり</t>
    <phoneticPr fontId="2"/>
  </si>
  <si>
    <t>U</t>
    <phoneticPr fontId="2"/>
  </si>
  <si>
    <t>冷蔵庫又は恒温槽</t>
    <rPh sb="0" eb="3">
      <t>レイゾウコ</t>
    </rPh>
    <rPh sb="3" eb="4">
      <t>マタ</t>
    </rPh>
    <rPh sb="5" eb="8">
      <t>コウオンソウ</t>
    </rPh>
    <phoneticPr fontId="2"/>
  </si>
  <si>
    <t>冷凍庫</t>
    <rPh sb="0" eb="3">
      <t>レイトウコ</t>
    </rPh>
    <phoneticPr fontId="2"/>
  </si>
  <si>
    <t>O</t>
    <phoneticPr fontId="2"/>
  </si>
  <si>
    <t>V</t>
    <phoneticPr fontId="5"/>
  </si>
  <si>
    <t>P</t>
    <phoneticPr fontId="5"/>
  </si>
  <si>
    <t>・実施時金額</t>
    <rPh sb="1" eb="4">
      <t>ジッシジ</t>
    </rPh>
    <rPh sb="4" eb="6">
      <t>キンガク</t>
    </rPh>
    <phoneticPr fontId="2"/>
  </si>
  <si>
    <t>（８）CRC人件費</t>
    <rPh sb="6" eb="9">
      <t>ジンケンヒ</t>
    </rPh>
    <phoneticPr fontId="2"/>
  </si>
  <si>
    <t>（９）CRC人件費
　（SMO・CRCの管理監督）</t>
    <rPh sb="6" eb="9">
      <t>ジンケンヒ</t>
    </rPh>
    <rPh sb="20" eb="22">
      <t>カンリ</t>
    </rPh>
    <rPh sb="22" eb="24">
      <t>カントク</t>
    </rPh>
    <phoneticPr fontId="2"/>
  </si>
  <si>
    <t>｛（７）＋（８）＋（９）｝×１０％</t>
    <phoneticPr fontId="2"/>
  </si>
  <si>
    <t>直接経費　Ⅱ　　小計　（８）＋（９）＋（１０）</t>
    <rPh sb="0" eb="2">
      <t>チョクセツ</t>
    </rPh>
    <rPh sb="2" eb="4">
      <t>ケイヒ</t>
    </rPh>
    <rPh sb="8" eb="10">
      <t>ショウケイ</t>
    </rPh>
    <phoneticPr fontId="2"/>
  </si>
  <si>
    <t>２５～４９週※</t>
    <rPh sb="5" eb="6">
      <t>シュウ</t>
    </rPh>
    <phoneticPr fontId="5"/>
  </si>
  <si>
    <t>※50週以上は、12週ごとに
4ポイントを加算</t>
    <phoneticPr fontId="2"/>
  </si>
  <si>
    <t>２５～４９週※</t>
    <phoneticPr fontId="5"/>
  </si>
  <si>
    <t>※50週以上は、12週ごとに
4ポイントを加算</t>
    <phoneticPr fontId="2"/>
  </si>
  <si>
    <t>スライド枚数</t>
    <rPh sb="4" eb="6">
      <t>マイスウ</t>
    </rPh>
    <phoneticPr fontId="2"/>
  </si>
  <si>
    <t>枚</t>
    <rPh sb="0" eb="1">
      <t>マイ</t>
    </rPh>
    <phoneticPr fontId="2"/>
  </si>
  <si>
    <t>○</t>
  </si>
  <si>
    <t>○</t>
    <phoneticPr fontId="2"/>
  </si>
  <si>
    <t>■</t>
  </si>
  <si>
    <t>■</t>
    <phoneticPr fontId="2"/>
  </si>
  <si>
    <t>□</t>
    <phoneticPr fontId="2"/>
  </si>
  <si>
    <t>医薬品　</t>
    <phoneticPr fontId="2"/>
  </si>
  <si>
    <t>治験</t>
    <phoneticPr fontId="2"/>
  </si>
  <si>
    <t>製造販売後臨床試験</t>
    <phoneticPr fontId="2"/>
  </si>
  <si>
    <t>医療機器</t>
    <phoneticPr fontId="2"/>
  </si>
  <si>
    <t>再生医療等製品</t>
    <phoneticPr fontId="2"/>
  </si>
  <si>
    <r>
      <t xml:space="preserve">小児、成人
</t>
    </r>
    <r>
      <rPr>
        <sz val="9"/>
        <rFont val="ＭＳ Ｐゴシック"/>
        <family val="3"/>
        <charset val="128"/>
      </rPr>
      <t>（高齢者、肝、腎臓障害等
合併有）</t>
    </r>
    <phoneticPr fontId="5"/>
  </si>
  <si>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</si>
  <si>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</si>
  <si>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</si>
  <si>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</si>
  <si>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</si>
  <si>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</si>
  <si>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</si>
  <si>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</si>
  <si>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</si>
  <si>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対照製品の使用</t>
    <rPh sb="0" eb="2">
      <t>タイショウ</t>
    </rPh>
    <rPh sb="2" eb="4">
      <t>セイヒン</t>
    </rPh>
    <phoneticPr fontId="5"/>
  </si>
  <si>
    <t>製造承認の状況</t>
    <phoneticPr fontId="2"/>
  </si>
  <si>
    <t>投与経路</t>
    <phoneticPr fontId="5"/>
  </si>
  <si>
    <t>注射</t>
    <rPh sb="0" eb="2">
      <t>チュウシャ</t>
    </rPh>
    <phoneticPr fontId="2"/>
  </si>
  <si>
    <t>手術を伴うもの</t>
    <rPh sb="0" eb="2">
      <t>シュジュツ</t>
    </rPh>
    <rPh sb="3" eb="4">
      <t>トモナ</t>
    </rPh>
    <phoneticPr fontId="5"/>
  </si>
  <si>
    <t>投与期間</t>
    <phoneticPr fontId="5"/>
  </si>
  <si>
    <t>第一種使用等</t>
    <rPh sb="0" eb="3">
      <t>ダイイッシュ</t>
    </rPh>
    <rPh sb="3" eb="5">
      <t>シヨウ</t>
    </rPh>
    <rPh sb="5" eb="6">
      <t>トウ</t>
    </rPh>
    <phoneticPr fontId="5"/>
  </si>
  <si>
    <t>第二種使用等</t>
    <rPh sb="0" eb="3">
      <t>ダイニシュ</t>
    </rPh>
    <rPh sb="3" eb="5">
      <t>シヨウ</t>
    </rPh>
    <rPh sb="5" eb="6">
      <t>トウ</t>
    </rPh>
    <phoneticPr fontId="2"/>
  </si>
  <si>
    <t>特定の薬剤・医療機器
のみ併用禁止</t>
    <rPh sb="0" eb="2">
      <t>トクテイ</t>
    </rPh>
    <rPh sb="3" eb="5">
      <t>ヤクザイ</t>
    </rPh>
    <rPh sb="6" eb="8">
      <t>イリョウ</t>
    </rPh>
    <rPh sb="8" eb="10">
      <t>キキ</t>
    </rPh>
    <rPh sb="13" eb="15">
      <t>ヘイヨウ</t>
    </rPh>
    <phoneticPr fontId="2"/>
  </si>
  <si>
    <t>全ての薬剤・医療機器
の併用禁止</t>
    <rPh sb="0" eb="1">
      <t>スベ</t>
    </rPh>
    <rPh sb="3" eb="5">
      <t>ヤクザイ</t>
    </rPh>
    <rPh sb="6" eb="8">
      <t>イリョウ</t>
    </rPh>
    <rPh sb="8" eb="10">
      <t>キキ</t>
    </rPh>
    <rPh sb="12" eb="14">
      <t>ヘイヨウ</t>
    </rPh>
    <phoneticPr fontId="2"/>
  </si>
  <si>
    <t>被験製品の名称
又は識別記号</t>
    <rPh sb="2" eb="4">
      <t>セイヒン</t>
    </rPh>
    <rPh sb="5" eb="7">
      <t>メイショウ</t>
    </rPh>
    <phoneticPr fontId="2"/>
  </si>
  <si>
    <t>被験製品の名称
又は識別記号</t>
    <phoneticPr fontId="2"/>
  </si>
  <si>
    <t>被験製品の名称
又は識別記号</t>
    <phoneticPr fontId="2"/>
  </si>
  <si>
    <t>第一種使用等</t>
    <phoneticPr fontId="2"/>
  </si>
  <si>
    <t>第二種使用等</t>
    <phoneticPr fontId="2"/>
  </si>
  <si>
    <t>保管場所</t>
    <rPh sb="0" eb="2">
      <t>ホカン</t>
    </rPh>
    <rPh sb="2" eb="4">
      <t>バショ</t>
    </rPh>
    <phoneticPr fontId="2"/>
  </si>
  <si>
    <t>治験薬保管室</t>
    <rPh sb="0" eb="3">
      <t>チケンヤク</t>
    </rPh>
    <rPh sb="3" eb="6">
      <t>ホカンシツ</t>
    </rPh>
    <phoneticPr fontId="2"/>
  </si>
  <si>
    <t>液体窒素保冷庫</t>
    <rPh sb="0" eb="2">
      <t>エキタイ</t>
    </rPh>
    <rPh sb="2" eb="4">
      <t>チッソ</t>
    </rPh>
    <rPh sb="4" eb="7">
      <t>ホレイコ</t>
    </rPh>
    <phoneticPr fontId="2"/>
  </si>
  <si>
    <t>治験薬保管室以外</t>
    <rPh sb="0" eb="3">
      <t>チケンヤク</t>
    </rPh>
    <rPh sb="3" eb="6">
      <t>ホカンシツ</t>
    </rPh>
    <rPh sb="6" eb="8">
      <t>イガイ</t>
    </rPh>
    <phoneticPr fontId="2"/>
  </si>
  <si>
    <t>治験製品管理者を対象とした講習受講（トレーニング）</t>
    <rPh sb="0" eb="2">
      <t>チケン</t>
    </rPh>
    <rPh sb="2" eb="4">
      <t>セイヒン</t>
    </rPh>
    <rPh sb="4" eb="6">
      <t>カンリ</t>
    </rPh>
    <rPh sb="6" eb="7">
      <t>シャ</t>
    </rPh>
    <rPh sb="8" eb="10">
      <t>タイショウ</t>
    </rPh>
    <rPh sb="13" eb="15">
      <t>コウシュウ</t>
    </rPh>
    <rPh sb="15" eb="17">
      <t>ジュコウ</t>
    </rPh>
    <phoneticPr fontId="2"/>
  </si>
  <si>
    <t>治験製品の規格数</t>
    <rPh sb="2" eb="4">
      <t>セイヒン</t>
    </rPh>
    <phoneticPr fontId="2"/>
  </si>
  <si>
    <t>検査・画像診断データ等の
マスキング提供</t>
    <rPh sb="0" eb="2">
      <t>ケンサ</t>
    </rPh>
    <rPh sb="3" eb="7">
      <t>ガゾウシンダン</t>
    </rPh>
    <rPh sb="10" eb="11">
      <t>トウ</t>
    </rPh>
    <rPh sb="18" eb="20">
      <t>テイキョウ</t>
    </rPh>
    <phoneticPr fontId="2"/>
  </si>
  <si>
    <t>出庫回数</t>
    <phoneticPr fontId="2"/>
  </si>
  <si>
    <t>（４）治験製品管理経費</t>
    <rPh sb="3" eb="5">
      <t>チケン</t>
    </rPh>
    <rPh sb="5" eb="7">
      <t>セイヒン</t>
    </rPh>
    <rPh sb="7" eb="9">
      <t>カンリ</t>
    </rPh>
    <rPh sb="9" eb="11">
      <t>ケイヒ</t>
    </rPh>
    <phoneticPr fontId="2"/>
  </si>
  <si>
    <t>治験製品管理経費合計ポイント数</t>
    <rPh sb="2" eb="4">
      <t>セイヒン</t>
    </rPh>
    <rPh sb="8" eb="10">
      <t>ゴウケイ</t>
    </rPh>
    <rPh sb="14" eb="15">
      <t>スウ</t>
    </rPh>
    <phoneticPr fontId="2"/>
  </si>
  <si>
    <t>対照製品の使用</t>
    <rPh sb="0" eb="2">
      <t>タイショウ</t>
    </rPh>
    <rPh sb="2" eb="4">
      <t>セイヒン</t>
    </rPh>
    <rPh sb="5" eb="7">
      <t>シヨウ</t>
    </rPh>
    <phoneticPr fontId="2"/>
  </si>
  <si>
    <t>カルタヘナ法の規制要件</t>
    <rPh sb="5" eb="6">
      <t>ホウ</t>
    </rPh>
    <rPh sb="7" eb="9">
      <t>キセイ</t>
    </rPh>
    <rPh sb="9" eb="11">
      <t>ヨウケン</t>
    </rPh>
    <phoneticPr fontId="2"/>
  </si>
  <si>
    <t>カルタヘナ法の規制要件</t>
    <rPh sb="5" eb="6">
      <t>ホウ</t>
    </rPh>
    <rPh sb="7" eb="9">
      <t>キセイ</t>
    </rPh>
    <rPh sb="9" eb="11">
      <t>ヨウケン</t>
    </rPh>
    <phoneticPr fontId="5"/>
  </si>
  <si>
    <t>×月数（治験製品の保存・管理)：</t>
    <rPh sb="1" eb="2">
      <t>ツキ</t>
    </rPh>
    <rPh sb="4" eb="6">
      <t>チケン</t>
    </rPh>
    <rPh sb="6" eb="8">
      <t>セイヒン</t>
    </rPh>
    <rPh sb="9" eb="11">
      <t>ホゾン</t>
    </rPh>
    <rPh sb="12" eb="14">
      <t>カンリ</t>
    </rPh>
    <phoneticPr fontId="2"/>
  </si>
  <si>
    <t>治験製品管理期間
（1か月単位）</t>
    <rPh sb="2" eb="4">
      <t>セイヒン</t>
    </rPh>
    <rPh sb="4" eb="6">
      <t>カンリ</t>
    </rPh>
    <rPh sb="6" eb="8">
      <t>キカン</t>
    </rPh>
    <rPh sb="12" eb="13">
      <t>ゲツ</t>
    </rPh>
    <rPh sb="13" eb="15">
      <t>タンイ</t>
    </rPh>
    <phoneticPr fontId="2"/>
  </si>
  <si>
    <t>治験研究経費ポイント算出表（再生医療等製品）の合計ポイント数</t>
    <rPh sb="23" eb="25">
      <t>ゴウケイ</t>
    </rPh>
    <phoneticPr fontId="2"/>
  </si>
  <si>
    <t>同上</t>
    <rPh sb="0" eb="2">
      <t>ドウジョウ</t>
    </rPh>
    <phoneticPr fontId="2"/>
  </si>
  <si>
    <t>９　標本作製費用（腫瘍検体などのスライド等を作成する場合に算定する／スライド1枚当たり1,000円）</t>
    <rPh sb="2" eb="4">
      <t>ヒョウホン</t>
    </rPh>
    <rPh sb="4" eb="6">
      <t>サクセイ</t>
    </rPh>
    <rPh sb="6" eb="8">
      <t>ヒヨウ</t>
    </rPh>
    <rPh sb="9" eb="11">
      <t>シュヨウ</t>
    </rPh>
    <rPh sb="11" eb="13">
      <t>ケンタイ</t>
    </rPh>
    <rPh sb="20" eb="21">
      <t>トウ</t>
    </rPh>
    <rPh sb="22" eb="24">
      <t>サクセイ</t>
    </rPh>
    <rPh sb="26" eb="28">
      <t>バアイ</t>
    </rPh>
    <rPh sb="29" eb="31">
      <t>サンテイ</t>
    </rPh>
    <rPh sb="39" eb="40">
      <t>マイ</t>
    </rPh>
    <rPh sb="40" eb="41">
      <t>ア</t>
    </rPh>
    <rPh sb="48" eb="49">
      <t>エン</t>
    </rPh>
    <phoneticPr fontId="2"/>
  </si>
  <si>
    <t>侵襲的機能検査及び
画像診断項目数</t>
    <rPh sb="14" eb="16">
      <t>コウモク</t>
    </rPh>
    <phoneticPr fontId="5"/>
  </si>
  <si>
    <t>併用療法</t>
    <rPh sb="0" eb="2">
      <t>ヘイヨウ</t>
    </rPh>
    <rPh sb="2" eb="4">
      <t>リョウホウ</t>
    </rPh>
    <phoneticPr fontId="2"/>
  </si>
  <si>
    <t>廃棄処理</t>
    <rPh sb="0" eb="2">
      <t>ハイキ</t>
    </rPh>
    <rPh sb="2" eb="4">
      <t>ショリ</t>
    </rPh>
    <phoneticPr fontId="2"/>
  </si>
  <si>
    <t>治費書式３－３</t>
    <rPh sb="0" eb="2">
      <t>チヒ</t>
    </rPh>
    <rPh sb="2" eb="4">
      <t>ショシキ</t>
    </rPh>
    <phoneticPr fontId="2"/>
  </si>
  <si>
    <t>治費書式３－１</t>
    <rPh sb="0" eb="1">
      <t>オサム</t>
    </rPh>
    <rPh sb="1" eb="2">
      <t>ヒ</t>
    </rPh>
    <rPh sb="2" eb="4">
      <t>ショシキ</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</si>
  <si>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</si>
  <si>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治費書式３－２</t>
    <rPh sb="0" eb="2">
      <t>チヒ</t>
    </rPh>
    <rPh sb="2" eb="4">
      <t>ショシキ</t>
    </rPh>
    <phoneticPr fontId="2"/>
  </si>
  <si>
    <r>
      <t>５　脱落</t>
    </r>
    <r>
      <rPr>
        <sz val="11"/>
        <rFont val="ＭＳ Ｐゴシック"/>
        <family val="3"/>
        <charset val="128"/>
        <scheme val="minor"/>
      </rPr>
      <t>症例経費（症例脱落にかかる経費／１症例当たり）</t>
    </r>
    <rPh sb="2" eb="4">
      <t>ダツラク</t>
    </rPh>
    <rPh sb="4" eb="6">
      <t>ショウレイ</t>
    </rPh>
    <rPh sb="6" eb="8">
      <t>ケイヒ</t>
    </rPh>
    <rPh sb="9" eb="11">
      <t>ショウレイ</t>
    </rPh>
    <rPh sb="11" eb="13">
      <t>ダツラク</t>
    </rPh>
    <rPh sb="17" eb="19">
      <t>ケイヒ</t>
    </rPh>
    <rPh sb="21" eb="23">
      <t>ショウレイ</t>
    </rPh>
    <rPh sb="23" eb="24">
      <t>ア</t>
    </rPh>
    <phoneticPr fontId="2"/>
  </si>
  <si>
    <t>試験で想定する被験者層について、Common Terminology Criteria for Adverse Events  (CTCAE) Version 5.0「有害事象共通用語規準 v5.0 日本語訳JCOG 版」を参考とし、原則としてGrade 1を「軽症」、Grade 2を「中等症」、Grade 3以上を「重症・重篤」として算定すること。なお、当該参考資料が改訂された場合には、経費算定時の最新版を用いる。</t>
  </si>
  <si>
    <t>試験期間内に入院が必須の場合、入院にカウントすること。</t>
  </si>
  <si>
    <t>評価の対象である被験製品の製造承認状況について算定すること。なお、製造販売後臨床試験の場合は、当該要素を算定しない。</t>
  </si>
  <si>
    <t>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t>
  </si>
  <si>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</si>
  <si>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希少疾病に該当する場合に算定すること。</t>
  </si>
  <si>
    <t>対照となる治療群に対照製品（プラセボを含む）使用する場合に算定すること。</t>
  </si>
  <si>
    <t>試験期間内に併用を制限する薬剤や医療機器、再生医療等製品が規定されている場合に算定すること。</t>
  </si>
  <si>
    <t>治験製品の投与経路について算定すること。なお、異なる投与経路の治験製品（治験製品に準じて依頼者から提供される再生医療等製品・治験製品と同等に管理を求められる再生医療等製品なども含む）を組み合わせて使用する場合には、ポイント数が高くなるよう算定すること。例えば、内用と注射を組み合わせて投与する場合には、「注射」にカウントする。</t>
  </si>
  <si>
    <t>個々の被験者における治験製品（治験製品に準じて依頼者から提供される再生医療等製品・治験製品と同等に管理を求められる再生医療等製品などを含む）を投与する期間について算定すること。単回投与などのように1週間に満たない投与期間の場合には、「1週」として算定すること。また、投与期間が固定されていない場合には、想定される平均的な投与期間を算定することで構わない。ただし、実際の投与期間が著しく想定を超えた場合には、試験終了時までに追加算定すること。なお、投与期間が長期に渡る場合には、期間を分割して算定しても構わない。</t>
    <phoneticPr fontId="2"/>
  </si>
  <si>
    <t>対象となる被験者層について算定すること。なお、1歳未満は「乳児・新生児」、18歳未満は「小児」、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phoneticPr fontId="2"/>
  </si>
  <si>
    <t>選択基準及び除外基準の項目数をカウントすること。なお、試験期間の異なるタイミングにそれぞれ基準が設定されている場合には、それらの総計とすること。また、同一の試験で複数の疾患を対象とする場合などで、それぞれの対象疾患毎に基準が異なる場合には、ポイント数が高くなるように算定すること。ただし、対象疾患毎に費用算定しても構わない。</t>
  </si>
  <si>
    <t>プロトコルに規定されるVisit回数を算定すること。なお、連続する１回の入院で複数のタイミングに検査・画像診断、診察などが規定されている場合には、可能な限り分割したVisit回数として算定すること。また、試験期間が固定されておらず長期に渡る場合には、年単位などに分割してVisit回数を算定するか、又は想定される平均的な試験期間からVisit回数を算定しても構わない。被験者ごとにVisit回数が一定にならない試験デザインの場合には、想定される平均的なVisit回数を算定すること。ただし、実際のVisit回数が算定したVisit回数を著しく超える場合には、追加で費用を算定すること。</t>
    <phoneticPr fontId="2"/>
  </si>
  <si>
    <t>プロトコルに規定されるVisitの頻度について算定すること。なお、試験の時期によって来院頻度が変動する場合、ポイントが最大になるように来院頻度を算定すること。また、1ヶ月（又は３０日間）に１回以上のVisitが規定されている場合には、「4週間に1回以上」に含めて算定すること。</t>
  </si>
  <si>
    <t>バイタルサイン（血圧・脈拍数・呼吸数・体重など）、身体所見、診察による有効性・安全性評価などの項目数を算定すること。</t>
  </si>
  <si>
    <t>一般的な臨床検査（採血・採尿など）及び造影剤を用いない画像診断（単純Ｘ線、CT、MRIなど）、心電図検査、超音波検査などの身体的・精神的な侵襲が無い（又は非常に少ない）検査等の項目数を算定すること。</t>
  </si>
  <si>
    <t>造影剤を用いる画像診断（単純Ｘ線、CT、MRI、超音波検査など）及び内視鏡検査、神経伝達速度検査などの身体的・精神的な侵襲が伴う検査等のうち、検体採取を必要としない項目数を算定すること。</t>
  </si>
  <si>
    <t>手術及び骨髄穿刺、動脈血採取などの侵襲性が高い方法による検体採取が規定されている場合には、その回数を算定すること。</t>
  </si>
  <si>
    <t>治験製品（又は対照製品）が「遺伝子組換え生物等の使用等の規制による生物の多様性の確保に関する法律（通称：カルタヘナ法）」の規制対象となる場合に、規制要件について算定すること。</t>
  </si>
  <si>
    <t>CT画像やMRI画像、心電図検査データなどについて、個人情報をマスキングし依頼者に提供する場合に算定すること。なお、データ提供の際に使用するCD-Rなどの記録メディアの費用は、別途依頼者に請求する。</t>
  </si>
  <si>
    <t>試験への参加同意とは別に、被験者から同意取得する付随研究（検体バンキングなど）を予定している場合に算定すること。</t>
  </si>
  <si>
    <t>治験責任医師又は治験分担医師が、試験参加に際してGCP又はEDC、IXRS、評価方法等のトレーニングなどを要する場合に算定すること。</t>
  </si>
  <si>
    <t>試験の開発相について算定すること。なお、試験が異なる相にまたがる場合には、ポイントが高くなるように算定すること。</t>
  </si>
  <si>
    <t>試験の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t>
  </si>
  <si>
    <t>対照となる治療群に対照製品（プラセボを含む）を使用する場合に算定すること。</t>
  </si>
  <si>
    <t>二重盲検試験において、非盲検担当者の設置が規定されている場合に算定すること。</t>
  </si>
  <si>
    <t>個々の被験者における治験製品（治験製品と同等に管理を求められる再生医療等製品や薬剤などを含む）を投与する期間を算定すること。ただし、投与期間が固定されていない場合には、想定される平均的な投与期間を算定することとするが、実際の投与期間が著しく想定を超える場合には、試験終了時までに追加算定すること。なお、投与期間が長期に渡る場合には、期間を分割して算定しても構わない。</t>
    <phoneticPr fontId="2"/>
  </si>
  <si>
    <t>治験製品（治験製品と同等に管理を求められる再生医療等製品や薬剤などを含む）の投与に際して、治験製品を保管場所から出庫する回数について算定すること。ただし、投与期間が固定されていない場合には、想定される平均的な出庫回数を算定することとするが、実際の出庫回数が著しく平均値を越える場合には、試験終了時までに追加算定すること。なお、投与期間が長期に渡る場合には、期間を分割して算定しても構わない。</t>
    <phoneticPr fontId="2"/>
  </si>
  <si>
    <t>治験製品（治験製品と同等に管理を求められる再生医療等製品や薬剤などを含む）の投与に際して、治験製品の溶解・希釈・混合等の調製を行う場合に算定すること。</t>
    <rPh sb="0" eb="2">
      <t>チケン</t>
    </rPh>
    <rPh sb="2" eb="4">
      <t>セイヒン</t>
    </rPh>
    <rPh sb="5" eb="7">
      <t>チケン</t>
    </rPh>
    <rPh sb="7" eb="9">
      <t>セイヒン</t>
    </rPh>
    <rPh sb="10" eb="12">
      <t>ドウトウ</t>
    </rPh>
    <rPh sb="13" eb="15">
      <t>カンリ</t>
    </rPh>
    <rPh sb="16" eb="17">
      <t>モト</t>
    </rPh>
    <rPh sb="21" eb="23">
      <t>サイセイ</t>
    </rPh>
    <rPh sb="23" eb="25">
      <t>イリョウ</t>
    </rPh>
    <rPh sb="25" eb="26">
      <t>トウ</t>
    </rPh>
    <rPh sb="26" eb="28">
      <t>セイヒン</t>
    </rPh>
    <rPh sb="29" eb="31">
      <t>ヤクザイ</t>
    </rPh>
    <rPh sb="34" eb="35">
      <t>フク</t>
    </rPh>
    <rPh sb="38" eb="40">
      <t>トウヨ</t>
    </rPh>
    <rPh sb="41" eb="42">
      <t>サイ</t>
    </rPh>
    <rPh sb="45" eb="47">
      <t>チケン</t>
    </rPh>
    <rPh sb="47" eb="49">
      <t>セイヒン</t>
    </rPh>
    <rPh sb="50" eb="52">
      <t>ヨウカイ</t>
    </rPh>
    <rPh sb="53" eb="55">
      <t>キシャク</t>
    </rPh>
    <rPh sb="56" eb="59">
      <t>コンゴウナド</t>
    </rPh>
    <rPh sb="60" eb="62">
      <t>チョウセイ</t>
    </rPh>
    <rPh sb="63" eb="64">
      <t>オコナ</t>
    </rPh>
    <rPh sb="65" eb="67">
      <t>バアイ</t>
    </rPh>
    <rPh sb="68" eb="70">
      <t>サンテイ</t>
    </rPh>
    <phoneticPr fontId="2"/>
  </si>
  <si>
    <t>治験製品（治験製品と同等に管理を求められる再生医療等製品や薬剤などを含む）の保管要件について算定すること。なお、保管方法が異なる治験製品がある場合には、ポイント数が高くなるよう算定すること。また、室温保管が規定されている治験製品を恒温槽や冷蔵庫にて保管する場合は、「冷蔵庫又は恒温槽」として算定すること。</t>
    <phoneticPr fontId="2"/>
  </si>
  <si>
    <t>治験製品（治験製品と同等に管理を求められる再生医療等製品や薬剤などを含む）の保管場所について算定すること。なお、保管方法が異なる治験製品がある場合には、ポイント数が高くなるよう算定すること。</t>
    <rPh sb="0" eb="2">
      <t>チケン</t>
    </rPh>
    <rPh sb="2" eb="4">
      <t>セイヒン</t>
    </rPh>
    <rPh sb="5" eb="7">
      <t>チケン</t>
    </rPh>
    <rPh sb="7" eb="9">
      <t>セイヒン</t>
    </rPh>
    <rPh sb="10" eb="12">
      <t>ドウトウ</t>
    </rPh>
    <rPh sb="13" eb="15">
      <t>カンリ</t>
    </rPh>
    <rPh sb="16" eb="17">
      <t>モト</t>
    </rPh>
    <rPh sb="21" eb="23">
      <t>サイセイ</t>
    </rPh>
    <rPh sb="23" eb="25">
      <t>イリョウ</t>
    </rPh>
    <rPh sb="25" eb="26">
      <t>トウ</t>
    </rPh>
    <rPh sb="26" eb="28">
      <t>セイヒン</t>
    </rPh>
    <rPh sb="29" eb="31">
      <t>ヤクザイ</t>
    </rPh>
    <rPh sb="34" eb="35">
      <t>フク</t>
    </rPh>
    <rPh sb="38" eb="40">
      <t>ホカン</t>
    </rPh>
    <rPh sb="40" eb="42">
      <t>バショ</t>
    </rPh>
    <rPh sb="46" eb="48">
      <t>サンテイ</t>
    </rPh>
    <rPh sb="56" eb="58">
      <t>ホカン</t>
    </rPh>
    <rPh sb="58" eb="60">
      <t>ホウホウ</t>
    </rPh>
    <rPh sb="61" eb="62">
      <t>コト</t>
    </rPh>
    <rPh sb="64" eb="66">
      <t>チケン</t>
    </rPh>
    <rPh sb="66" eb="68">
      <t>セイヒン</t>
    </rPh>
    <rPh sb="71" eb="73">
      <t>バアイ</t>
    </rPh>
    <rPh sb="80" eb="81">
      <t>スウ</t>
    </rPh>
    <rPh sb="82" eb="83">
      <t>タカ</t>
    </rPh>
    <rPh sb="88" eb="90">
      <t>サンテイ</t>
    </rPh>
    <phoneticPr fontId="2"/>
  </si>
  <si>
    <t>治験製品（又は治験製品に準じて依頼者から提供される再生医療等製品や薬剤）が「遺伝子組換え生物等の使用等の規制による生物の多様性の確保に関する法律（通称：カルタヘナ法）」の規制対象となる場合に、規制要件について算定すること。</t>
    <phoneticPr fontId="2"/>
  </si>
  <si>
    <t>治験製品（又は治験製品に準じて依頼者から提供される再生医療等製品や薬剤）の廃棄に際して、滅菌処理等が必要な場合に算定すること。</t>
    <phoneticPr fontId="2"/>
  </si>
  <si>
    <t>使用済みの治験製品（又は治験製品に準じて依頼者から提供される再生医療等製品や薬剤）の容器を回収し、病院内で保管する必要がある場合に算定すること。</t>
    <phoneticPr fontId="2"/>
  </si>
  <si>
    <t>治験製品（被験製品又は対照製品）以外に治験製品に準じた管理が必要な再生医療等製品や薬剤などが依頼者から提供される場合に、当該再生医療等製品や薬剤などの種類数をカウントし算定すること。</t>
    <phoneticPr fontId="2"/>
  </si>
  <si>
    <t>責任医師及び分担医師の合計人数を算定すること。なお、実施中に分担医師が追加され、要素Ｍの変更が必要になった場合は、適宜追加算定すること。</t>
    <phoneticPr fontId="2"/>
  </si>
  <si>
    <t>治験製品（又は治験製品に準じて依頼者から提供される再生医療等製品）の含量規格が複数ある場合に算定すること。ただし、盲検化されており外観から規格が識別できない場合には１規格とカウントする。</t>
  </si>
  <si>
    <t>治験製品を管理する者（保管管理又は調製等を行うスタッフを含む）が、GCPやEDC、IXRS等のトレーニングなどを要する場合に算定すること。</t>
  </si>
  <si>
    <t>治験製品の初回の搬入から最終の返却までの予定期間を算定すること。なお、治験期間が延長された場合には、延長部分について算定し、契約変更等の手続きをとること。</t>
  </si>
  <si>
    <t>治験研究経費ポイント算出表</t>
    <rPh sb="0" eb="2">
      <t>チケン</t>
    </rPh>
    <phoneticPr fontId="5"/>
  </si>
  <si>
    <t>拡大治験</t>
    <rPh sb="0" eb="2">
      <t>カクダイ</t>
    </rPh>
    <rPh sb="2" eb="4">
      <t>チケン</t>
    </rPh>
    <phoneticPr fontId="2"/>
  </si>
  <si>
    <t>はじめに経費内訳書から入力をしてください。</t>
    <rPh sb="4" eb="6">
      <t>ケイヒ</t>
    </rPh>
    <rPh sb="6" eb="9">
      <t>ウチワケショ</t>
    </rPh>
    <rPh sb="11" eb="13">
      <t>ニュウリョク</t>
    </rPh>
    <phoneticPr fontId="2"/>
  </si>
  <si>
    <t>予定症例数×</t>
    <rPh sb="0" eb="2">
      <t>ヨテイ</t>
    </rPh>
    <rPh sb="2" eb="4">
      <t>ショウレイ</t>
    </rPh>
    <rPh sb="4" eb="5">
      <t>スウ</t>
    </rPh>
    <phoneticPr fontId="2"/>
  </si>
  <si>
    <t>治験事務局の運営に必要な費用</t>
    <rPh sb="0" eb="2">
      <t>チケン</t>
    </rPh>
    <rPh sb="2" eb="5">
      <t>ジムキョク</t>
    </rPh>
    <rPh sb="6" eb="8">
      <t>ウンエイ</t>
    </rPh>
    <rPh sb="9" eb="11">
      <t>ヒツヨウ</t>
    </rPh>
    <rPh sb="12" eb="14">
      <t>ヒヨウ</t>
    </rPh>
    <phoneticPr fontId="2"/>
  </si>
  <si>
    <t>（</t>
    <phoneticPr fontId="2"/>
  </si>
  <si>
    <t>円／１ヶ月が初回IRB開催月より発生する)</t>
    <phoneticPr fontId="2"/>
  </si>
  <si>
    <t>治験製品管理経費　ポイント算出表</t>
    <rPh sb="0" eb="2">
      <t>チケン</t>
    </rPh>
    <rPh sb="2" eb="4">
      <t>セイヒン</t>
    </rPh>
    <phoneticPr fontId="5"/>
  </si>
  <si>
    <t>継続して治験製品を投与する試験デザインの場合、原則として52週と見なして算定すること。ただし、投与回数が固定されかつその期間が52週に満たない場合を除く。</t>
    <rPh sb="6" eb="8">
      <t>セイヒン</t>
    </rPh>
    <phoneticPr fontId="2"/>
  </si>
  <si>
    <t>拡大治験の基となる治験が附属病院またはセンター病院で実施されている場合は、本要素のポイントを算定しない。</t>
    <phoneticPr fontId="2"/>
  </si>
  <si>
    <t>治験に必要な経費内訳書</t>
    <rPh sb="0" eb="2">
      <t>チケン</t>
    </rPh>
    <rPh sb="3" eb="5">
      <t>ヒツヨウ</t>
    </rPh>
    <rPh sb="6" eb="8">
      <t>ケイヒ</t>
    </rPh>
    <rPh sb="8" eb="11">
      <t>ウチワケショ</t>
    </rPh>
    <phoneticPr fontId="5"/>
  </si>
  <si>
    <t>本要素のポイントを算出しない。</t>
    <rPh sb="0" eb="1">
      <t>ホン</t>
    </rPh>
    <rPh sb="1" eb="3">
      <t>ヨウソ</t>
    </rPh>
    <rPh sb="9" eb="11">
      <t>サンシュツ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</si>
</sst>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円×予定症例数&quot;"/>
  </numFmts>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2"/>
      <name val="ＭＳ Ｐゴシック"/>
      <family val="2"/>
      <charset val="128"/>
      <scheme val="minor"/>
    </font>
    <font>
      <sz val="11"/>
      <name val="ＭＳ Ｐゴシック"/>
      <family val="2"/>
      <charset val="128"/>
      <scheme val="minor"/>
    </font>
    <font>
      <sz val="12"/>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0"/>
      <name val="ＭＳ Ｐゴシック"/>
      <family val="2"/>
      <charset val="128"/>
      <scheme val="minor"/>
    </font>
    <font>
      <sz val="11"/>
      <name val="HG明朝E"/>
      <family val="1"/>
      <charset val="128"/>
    </font>
    <font>
      <sz val="10"/>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93">
    <xf numFmtId="0" fontId="0" fillId="0" borderId="0" xfId="0">
      <alignment vertical="center"/>
    </xf>
    <xf numFmtId="0" fontId="0" fillId="0" borderId="0" xfId="0" applyAlignment="1" applyProtection="1">
      <alignment vertical="top"/>
    </xf>
    <xf numFmtId="0" fontId="0" fillId="0" borderId="0" xfId="0"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1" xfId="2" applyFont="1" applyBorder="1" applyAlignment="1" applyProtection="1">
      <alignment horizontal="left" vertical="center" wrapText="1"/>
    </xf>
    <xf numFmtId="0" fontId="7" fillId="0" borderId="9" xfId="2" applyFont="1" applyBorder="1" applyAlignment="1" applyProtection="1">
      <alignment horizontal="center" vertical="center" textRotation="255"/>
    </xf>
    <xf numFmtId="0" fontId="3" fillId="0" borderId="0" xfId="2" applyFont="1" applyBorder="1" applyAlignment="1" applyProtection="1">
      <alignment horizontal="left" vertical="center"/>
    </xf>
    <xf numFmtId="0" fontId="3" fillId="0" borderId="1" xfId="2" applyFont="1" applyBorder="1" applyAlignment="1" applyProtection="1">
      <alignment horizontal="right" vertical="center"/>
    </xf>
    <xf numFmtId="0" fontId="0" fillId="0" borderId="1" xfId="0" applyBorder="1">
      <alignment vertical="center"/>
    </xf>
    <xf numFmtId="0" fontId="0" fillId="0" borderId="0" xfId="0" applyBorder="1">
      <alignment vertical="center"/>
    </xf>
    <xf numFmtId="38" fontId="0" fillId="0" borderId="0" xfId="1" applyFont="1">
      <alignment vertical="center"/>
    </xf>
    <xf numFmtId="0" fontId="0" fillId="0" borderId="2" xfId="0" applyBorder="1" applyAlignment="1">
      <alignment vertical="center" wrapText="1"/>
    </xf>
    <xf numFmtId="0" fontId="9" fillId="0" borderId="0" xfId="0" applyFont="1" applyFill="1" applyAlignment="1">
      <alignment horizontal="right" vertical="center"/>
    </xf>
    <xf numFmtId="0" fontId="9" fillId="0" borderId="1" xfId="0" applyFont="1" applyFill="1" applyBorder="1" applyAlignment="1">
      <alignment horizontal="right" vertical="center"/>
    </xf>
    <xf numFmtId="38" fontId="9" fillId="0" borderId="1" xfId="1" applyFont="1" applyFill="1" applyBorder="1" applyAlignment="1">
      <alignment horizontal="right" vertical="center"/>
    </xf>
    <xf numFmtId="0" fontId="0" fillId="0" borderId="0" xfId="0" applyFill="1">
      <alignment vertical="center"/>
    </xf>
    <xf numFmtId="0" fontId="0" fillId="0" borderId="2" xfId="0" applyFill="1" applyBorder="1" applyAlignment="1">
      <alignment vertical="center" wrapText="1"/>
    </xf>
    <xf numFmtId="0" fontId="0" fillId="0" borderId="0" xfId="0" applyFill="1" applyBorder="1">
      <alignment vertical="center"/>
    </xf>
    <xf numFmtId="0" fontId="0" fillId="0" borderId="1" xfId="0" applyFill="1" applyBorder="1">
      <alignment vertical="center"/>
    </xf>
    <xf numFmtId="0" fontId="13" fillId="0" borderId="0" xfId="0" applyFont="1">
      <alignment vertical="center"/>
    </xf>
    <xf numFmtId="0" fontId="11" fillId="0" borderId="0" xfId="0" applyFont="1">
      <alignment vertical="center"/>
    </xf>
    <xf numFmtId="0" fontId="11" fillId="0" borderId="0" xfId="0" applyFont="1" applyBorder="1">
      <alignment vertical="center"/>
    </xf>
    <xf numFmtId="0" fontId="11" fillId="0" borderId="1" xfId="0" applyFont="1" applyBorder="1">
      <alignment vertical="center"/>
    </xf>
    <xf numFmtId="0" fontId="0" fillId="0" borderId="0" xfId="0" applyAlignment="1" applyProtection="1">
      <alignment horizontal="center" vertical="center"/>
    </xf>
    <xf numFmtId="0" fontId="12" fillId="0" borderId="1" xfId="0" applyFont="1" applyFill="1" applyBorder="1" applyAlignment="1">
      <alignment horizontal="right" vertical="center"/>
    </xf>
    <xf numFmtId="0" fontId="14" fillId="0" borderId="1" xfId="0" applyFont="1" applyBorder="1" applyAlignment="1">
      <alignment horizontal="right" vertical="center"/>
    </xf>
    <xf numFmtId="0" fontId="0" fillId="0" borderId="0" xfId="0" applyFill="1" applyProtection="1">
      <alignment vertical="center"/>
    </xf>
    <xf numFmtId="0" fontId="11" fillId="5" borderId="3" xfId="0" applyFont="1" applyFill="1" applyBorder="1" applyAlignment="1" applyProtection="1">
      <alignment vertical="center"/>
      <protection locked="0"/>
    </xf>
    <xf numFmtId="0" fontId="0" fillId="5" borderId="1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1" fillId="5" borderId="1" xfId="0" applyFont="1" applyFill="1" applyBorder="1" applyProtection="1">
      <alignment vertical="center"/>
      <protection locked="0"/>
    </xf>
    <xf numFmtId="0" fontId="13" fillId="0" borderId="0" xfId="0" applyFont="1" applyAlignment="1" applyProtection="1">
      <alignment vertical="top"/>
    </xf>
    <xf numFmtId="0" fontId="11" fillId="0" borderId="0" xfId="0" applyFont="1" applyProtection="1">
      <alignment vertical="center"/>
    </xf>
    <xf numFmtId="0" fontId="11" fillId="0" borderId="0" xfId="0" applyFont="1" applyBorder="1" applyAlignment="1" applyProtection="1">
      <alignment horizontal="center" vertical="center"/>
    </xf>
    <xf numFmtId="0" fontId="3" fillId="4" borderId="3" xfId="2" applyFont="1" applyFill="1" applyBorder="1" applyAlignment="1" applyProtection="1">
      <alignment horizontal="center" vertical="center"/>
    </xf>
    <xf numFmtId="0" fontId="3" fillId="2" borderId="2" xfId="2" applyFont="1" applyFill="1" applyBorder="1" applyAlignment="1" applyProtection="1">
      <alignment horizontal="right" vertical="center"/>
    </xf>
    <xf numFmtId="0" fontId="3" fillId="2" borderId="2" xfId="2" applyFont="1" applyFill="1" applyBorder="1" applyAlignment="1" applyProtection="1">
      <alignment horizontal="left" vertical="center"/>
    </xf>
    <xf numFmtId="0" fontId="3" fillId="2" borderId="5" xfId="2" applyFont="1" applyFill="1" applyBorder="1" applyAlignment="1" applyProtection="1">
      <alignment horizontal="center" vertical="center"/>
    </xf>
    <xf numFmtId="0" fontId="3" fillId="0" borderId="2" xfId="2" applyFont="1" applyBorder="1" applyAlignment="1" applyProtection="1">
      <alignment horizontal="right" vertical="center"/>
    </xf>
    <xf numFmtId="0" fontId="11" fillId="0" borderId="2" xfId="0" applyFont="1" applyFill="1" applyBorder="1" applyAlignment="1" applyProtection="1">
      <alignment vertical="center"/>
    </xf>
    <xf numFmtId="0" fontId="3" fillId="0" borderId="2" xfId="2" applyFont="1" applyBorder="1" applyAlignment="1" applyProtection="1">
      <alignment horizontal="left" vertical="center"/>
    </xf>
    <xf numFmtId="0" fontId="6" fillId="0" borderId="0" xfId="2" applyFont="1" applyBorder="1" applyAlignment="1" applyProtection="1">
      <alignment horizontal="left" vertical="center"/>
    </xf>
    <xf numFmtId="0" fontId="3" fillId="0" borderId="0" xfId="2" applyFont="1" applyBorder="1" applyAlignment="1" applyProtection="1">
      <alignment horizontal="right" vertical="center"/>
    </xf>
    <xf numFmtId="0" fontId="3" fillId="3" borderId="0" xfId="2" applyFont="1" applyFill="1" applyBorder="1" applyAlignment="1" applyProtection="1">
      <alignment horizontal="center" vertical="center"/>
      <protection locked="0"/>
    </xf>
    <xf numFmtId="0" fontId="3" fillId="4" borderId="0" xfId="2" applyFont="1" applyFill="1" applyBorder="1" applyAlignment="1" applyProtection="1">
      <alignment horizontal="center" vertical="center"/>
    </xf>
    <xf numFmtId="0" fontId="3" fillId="0" borderId="0" xfId="2" applyFont="1" applyFill="1" applyBorder="1" applyAlignment="1" applyProtection="1">
      <alignment horizontal="center" vertical="center"/>
      <protection locked="0"/>
    </xf>
    <xf numFmtId="0" fontId="3" fillId="0" borderId="0" xfId="2" applyFont="1" applyFill="1" applyBorder="1" applyAlignment="1" applyProtection="1">
      <alignment horizontal="left" vertical="center"/>
    </xf>
    <xf numFmtId="0" fontId="3" fillId="0" borderId="0" xfId="2" applyFont="1" applyFill="1" applyBorder="1" applyAlignment="1" applyProtection="1">
      <alignment horizontal="center" vertical="center"/>
    </xf>
    <xf numFmtId="0" fontId="13" fillId="0" borderId="0" xfId="0" applyFont="1" applyProtection="1">
      <alignment vertical="center"/>
    </xf>
    <xf numFmtId="0" fontId="13" fillId="0" borderId="0" xfId="0" applyFont="1" applyBorder="1" applyAlignment="1" applyProtection="1">
      <alignment horizontal="center" vertical="center"/>
    </xf>
    <xf numFmtId="0" fontId="13" fillId="0" borderId="0" xfId="0" applyFont="1" applyBorder="1" applyAlignment="1" applyProtection="1">
      <alignment vertical="center"/>
    </xf>
    <xf numFmtId="0" fontId="3" fillId="2" borderId="2" xfId="2" applyFont="1" applyFill="1" applyBorder="1" applyAlignment="1" applyProtection="1">
      <alignment horizontal="center" vertical="center"/>
    </xf>
    <xf numFmtId="0" fontId="13" fillId="0" borderId="0" xfId="0" applyFont="1" applyAlignment="1" applyProtection="1">
      <alignment wrapText="1"/>
    </xf>
    <xf numFmtId="0" fontId="13" fillId="0" borderId="0" xfId="0" applyFont="1" applyBorder="1" applyProtection="1">
      <alignment vertical="center"/>
    </xf>
    <xf numFmtId="0" fontId="3" fillId="0" borderId="3" xfId="2" applyFont="1" applyBorder="1" applyAlignment="1" applyProtection="1">
      <alignment vertical="center" wrapText="1"/>
    </xf>
    <xf numFmtId="0" fontId="10" fillId="0" borderId="3" xfId="2" applyFont="1" applyBorder="1" applyAlignment="1" applyProtection="1">
      <alignment vertical="center" wrapText="1"/>
    </xf>
    <xf numFmtId="0" fontId="6" fillId="0" borderId="3" xfId="2" applyFont="1" applyBorder="1" applyAlignment="1" applyProtection="1">
      <alignment vertical="center" wrapText="1"/>
    </xf>
    <xf numFmtId="0" fontId="13" fillId="0" borderId="0" xfId="0" applyFont="1" applyAlignment="1" applyProtection="1">
      <alignment horizontal="center" vertical="center"/>
    </xf>
    <xf numFmtId="0" fontId="3" fillId="5" borderId="15"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xf>
    <xf numFmtId="0" fontId="3" fillId="4" borderId="15" xfId="2" applyFont="1" applyFill="1" applyBorder="1" applyAlignment="1" applyProtection="1">
      <alignment horizontal="center" vertical="center" wrapText="1"/>
    </xf>
    <xf numFmtId="0" fontId="3" fillId="2" borderId="18" xfId="2" applyFont="1" applyFill="1" applyBorder="1" applyAlignment="1" applyProtection="1">
      <alignment horizontal="center" vertical="center"/>
    </xf>
    <xf numFmtId="0" fontId="3" fillId="2" borderId="18" xfId="2" applyFont="1" applyFill="1" applyBorder="1" applyAlignment="1" applyProtection="1">
      <alignment horizontal="left" vertical="center"/>
    </xf>
    <xf numFmtId="0" fontId="7" fillId="5" borderId="15" xfId="2" applyFont="1" applyFill="1" applyBorder="1" applyAlignment="1" applyProtection="1">
      <alignment horizontal="center" vertical="center" wrapText="1"/>
      <protection locked="0"/>
    </xf>
    <xf numFmtId="0" fontId="11" fillId="0" borderId="0" xfId="0" applyFont="1" applyBorder="1" applyProtection="1">
      <alignment vertical="center"/>
    </xf>
    <xf numFmtId="0" fontId="3" fillId="5" borderId="2" xfId="2" applyFont="1" applyFill="1" applyBorder="1" applyAlignment="1" applyProtection="1">
      <alignment vertical="center"/>
      <protection locked="0"/>
    </xf>
    <xf numFmtId="0" fontId="3" fillId="0" borderId="18" xfId="2" applyFont="1" applyBorder="1" applyAlignment="1" applyProtection="1">
      <alignment horizontal="center"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0" fontId="0" fillId="4" borderId="2" xfId="0" applyFill="1" applyBorder="1" applyAlignment="1">
      <alignment vertical="center"/>
    </xf>
    <xf numFmtId="0" fontId="3" fillId="0" borderId="0" xfId="2" applyFont="1" applyBorder="1" applyAlignment="1" applyProtection="1">
      <alignment horizontal="center" vertical="center" wrapText="1"/>
    </xf>
    <xf numFmtId="0" fontId="3" fillId="0" borderId="0" xfId="2" applyFont="1" applyBorder="1" applyAlignment="1" applyProtection="1">
      <alignment horizontal="left" vertical="center" wrapText="1"/>
    </xf>
    <xf numFmtId="0" fontId="13" fillId="0" borderId="0" xfId="0" applyFont="1" applyBorder="1" applyAlignment="1" applyProtection="1">
      <alignment horizontal="left" vertical="center"/>
    </xf>
    <xf numFmtId="0" fontId="17" fillId="0" borderId="0" xfId="0" applyFont="1" applyBorder="1" applyAlignment="1" applyProtection="1">
      <alignment horizontal="left" vertical="center" wrapText="1"/>
    </xf>
    <xf numFmtId="0" fontId="6" fillId="5" borderId="15" xfId="2" applyFont="1" applyFill="1" applyBorder="1" applyAlignment="1" applyProtection="1">
      <alignment horizontal="center" vertical="center" wrapText="1"/>
      <protection locked="0"/>
    </xf>
    <xf numFmtId="0" fontId="18" fillId="0" borderId="18" xfId="2" applyFont="1" applyFill="1" applyBorder="1" applyAlignment="1" applyProtection="1">
      <alignment horizontal="center" vertical="center" wrapText="1"/>
    </xf>
    <xf numFmtId="0" fontId="11" fillId="0" borderId="0" xfId="0" applyFont="1" applyAlignment="1" applyProtection="1">
      <alignment vertical="top"/>
    </xf>
    <xf numFmtId="0" fontId="11" fillId="0" borderId="0" xfId="0" applyFont="1" applyBorder="1" applyAlignment="1" applyProtection="1">
      <alignment vertical="center"/>
    </xf>
    <xf numFmtId="0" fontId="11" fillId="0" borderId="0" xfId="0" applyFont="1" applyBorder="1" applyAlignment="1" applyProtection="1">
      <alignment horizontal="left" vertical="center"/>
    </xf>
    <xf numFmtId="0" fontId="19" fillId="0" borderId="0" xfId="0" applyFont="1" applyBorder="1" applyAlignment="1" applyProtection="1">
      <alignment horizontal="left" vertical="center" wrapText="1"/>
    </xf>
    <xf numFmtId="0" fontId="3" fillId="0" borderId="3" xfId="2" applyFont="1" applyBorder="1" applyAlignment="1" applyProtection="1">
      <alignment horizontal="center" vertical="center" wrapText="1"/>
    </xf>
    <xf numFmtId="0" fontId="3" fillId="0" borderId="4" xfId="2" applyFont="1" applyFill="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0" fontId="3" fillId="0" borderId="4" xfId="2" applyFont="1" applyBorder="1" applyAlignment="1" applyProtection="1">
      <alignment horizontal="center" vertical="center" wrapText="1"/>
    </xf>
    <xf numFmtId="0" fontId="3" fillId="5" borderId="2" xfId="2" applyFont="1" applyFill="1" applyBorder="1" applyAlignment="1" applyProtection="1">
      <alignment horizontal="center" vertical="center"/>
      <protection locked="0"/>
    </xf>
    <xf numFmtId="0" fontId="3" fillId="0" borderId="1"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4" fillId="0" borderId="0"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3" fillId="0" borderId="3" xfId="2" applyFont="1" applyBorder="1" applyAlignment="1" applyProtection="1">
      <alignment horizontal="center" vertical="center"/>
    </xf>
    <xf numFmtId="0" fontId="3" fillId="0" borderId="10" xfId="2" applyFont="1" applyBorder="1" applyAlignment="1" applyProtection="1">
      <alignment horizontal="center" vertical="center"/>
    </xf>
    <xf numFmtId="0" fontId="3" fillId="0" borderId="0" xfId="2" applyFont="1" applyBorder="1" applyAlignment="1" applyProtection="1">
      <alignment horizontal="left" vertical="center" wrapText="1"/>
    </xf>
    <xf numFmtId="0" fontId="3" fillId="0" borderId="9" xfId="2" applyFont="1" applyBorder="1" applyAlignment="1" applyProtection="1">
      <alignment horizontal="center" vertical="center"/>
    </xf>
    <xf numFmtId="0" fontId="0" fillId="5" borderId="4" xfId="0" applyFill="1" applyBorder="1" applyAlignment="1" applyProtection="1">
      <alignment horizontal="center" vertical="center"/>
      <protection locked="0"/>
    </xf>
    <xf numFmtId="0" fontId="20" fillId="5" borderId="2" xfId="0" applyFont="1" applyFill="1" applyBorder="1" applyAlignment="1" applyProtection="1">
      <alignment horizontal="center" vertical="center"/>
      <protection locked="0"/>
    </xf>
    <xf numFmtId="0" fontId="20" fillId="5" borderId="4" xfId="0" applyFont="1" applyFill="1" applyBorder="1" applyAlignment="1" applyProtection="1">
      <alignment horizontal="center" vertical="center" wrapText="1"/>
      <protection locked="0"/>
    </xf>
    <xf numFmtId="0" fontId="20" fillId="5" borderId="2" xfId="0" applyFont="1" applyFill="1" applyBorder="1" applyAlignment="1" applyProtection="1">
      <alignment horizontal="center" vertical="center" wrapText="1"/>
      <protection locked="0"/>
    </xf>
    <xf numFmtId="0" fontId="16" fillId="5" borderId="3" xfId="0" applyFont="1" applyFill="1" applyBorder="1" applyAlignment="1">
      <alignment vertical="center" wrapText="1"/>
    </xf>
    <xf numFmtId="0" fontId="16" fillId="4" borderId="3" xfId="0" applyFont="1" applyFill="1" applyBorder="1" applyAlignment="1">
      <alignment vertical="center" wrapText="1"/>
    </xf>
    <xf numFmtId="0" fontId="15" fillId="0" borderId="3" xfId="0" applyFont="1" applyBorder="1" applyAlignment="1">
      <alignment vertical="center" wrapText="1"/>
    </xf>
    <xf numFmtId="0" fontId="0" fillId="4" borderId="4" xfId="0" applyFill="1" applyBorder="1" applyAlignment="1" applyProtection="1">
      <alignment horizontal="center" vertical="center"/>
      <protection locked="0"/>
    </xf>
    <xf numFmtId="0" fontId="20" fillId="4" borderId="2" xfId="0" applyFont="1" applyFill="1" applyBorder="1" applyAlignment="1" applyProtection="1">
      <alignment horizontal="center" vertical="center"/>
      <protection locked="0"/>
    </xf>
    <xf numFmtId="0" fontId="20" fillId="4" borderId="4" xfId="0" applyFont="1" applyFill="1" applyBorder="1" applyAlignment="1" applyProtection="1">
      <alignment horizontal="center" vertical="center" wrapText="1"/>
      <protection locked="0"/>
    </xf>
    <xf numFmtId="0" fontId="20" fillId="4" borderId="2" xfId="0" applyFont="1" applyFill="1" applyBorder="1" applyAlignment="1" applyProtection="1">
      <alignment horizontal="center" vertical="center" wrapText="1"/>
      <protection locked="0"/>
    </xf>
    <xf numFmtId="0" fontId="0" fillId="0" borderId="9" xfId="0" applyBorder="1" applyAlignment="1">
      <alignment horizontal="right" vertical="center" wrapText="1"/>
    </xf>
    <xf numFmtId="0" fontId="6" fillId="0" borderId="11" xfId="2" applyFont="1" applyBorder="1" applyAlignment="1" applyProtection="1">
      <alignment vertical="center" wrapText="1"/>
    </xf>
    <xf numFmtId="0" fontId="6" fillId="0" borderId="12" xfId="2" applyFont="1" applyBorder="1" applyAlignment="1" applyProtection="1">
      <alignment vertical="center" wrapText="1"/>
    </xf>
    <xf numFmtId="0" fontId="10" fillId="0" borderId="11" xfId="2" applyFont="1" applyBorder="1" applyAlignment="1" applyProtection="1">
      <alignment vertical="center" wrapText="1"/>
    </xf>
    <xf numFmtId="0" fontId="10" fillId="0" borderId="12" xfId="2" applyFont="1" applyBorder="1" applyAlignment="1" applyProtection="1">
      <alignment vertical="center" wrapText="1"/>
    </xf>
    <xf numFmtId="0" fontId="3" fillId="0" borderId="12" xfId="2" applyFont="1" applyBorder="1" applyAlignment="1" applyProtection="1">
      <alignment vertical="center" wrapText="1"/>
    </xf>
    <xf numFmtId="0" fontId="3" fillId="2" borderId="21" xfId="2" applyFont="1" applyFill="1" applyBorder="1" applyAlignment="1" applyProtection="1">
      <alignment horizontal="center" vertical="center" wrapText="1"/>
    </xf>
    <xf numFmtId="0" fontId="3" fillId="2" borderId="2" xfId="2" applyFont="1" applyFill="1" applyBorder="1" applyAlignment="1" applyProtection="1">
      <alignment horizontal="center" vertical="center" wrapText="1"/>
    </xf>
    <xf numFmtId="0" fontId="3" fillId="2" borderId="22" xfId="2" applyFont="1" applyFill="1" applyBorder="1" applyAlignment="1" applyProtection="1">
      <alignment horizontal="center" vertical="center" wrapText="1"/>
    </xf>
    <xf numFmtId="0" fontId="6" fillId="0" borderId="11" xfId="2" applyFont="1" applyBorder="1" applyAlignment="1" applyProtection="1">
      <alignment horizontal="left" vertical="center" wrapText="1"/>
    </xf>
    <xf numFmtId="0" fontId="6" fillId="0" borderId="12" xfId="2" applyFont="1" applyBorder="1" applyAlignment="1" applyProtection="1">
      <alignment horizontal="left" vertical="center" wrapText="1"/>
    </xf>
    <xf numFmtId="0" fontId="3" fillId="0" borderId="3" xfId="2" applyFont="1" applyBorder="1" applyAlignment="1" applyProtection="1">
      <alignment horizontal="center" vertical="center" wrapText="1"/>
    </xf>
    <xf numFmtId="0" fontId="3" fillId="2" borderId="16"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wrapText="1"/>
    </xf>
    <xf numFmtId="0" fontId="3" fillId="2" borderId="20"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xf>
    <xf numFmtId="0" fontId="3" fillId="2" borderId="20" xfId="2" applyFont="1" applyFill="1" applyBorder="1" applyAlignment="1" applyProtection="1">
      <alignment horizontal="center" vertical="center"/>
    </xf>
    <xf numFmtId="0" fontId="3" fillId="0" borderId="4" xfId="2" applyFont="1" applyFill="1" applyBorder="1" applyAlignment="1" applyProtection="1">
      <alignment horizontal="center" vertical="center" wrapText="1"/>
    </xf>
    <xf numFmtId="0" fontId="3" fillId="0" borderId="2" xfId="2" applyFont="1" applyFill="1" applyBorder="1" applyAlignment="1" applyProtection="1">
      <alignment horizontal="center" vertical="center" wrapText="1"/>
    </xf>
    <xf numFmtId="0" fontId="3" fillId="0" borderId="5" xfId="2"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0" borderId="19" xfId="2" applyFont="1" applyFill="1" applyBorder="1" applyAlignment="1" applyProtection="1">
      <alignment horizontal="center" vertical="center"/>
    </xf>
    <xf numFmtId="0" fontId="3" fillId="0" borderId="20" xfId="2" applyFont="1" applyFill="1" applyBorder="1" applyAlignment="1" applyProtection="1">
      <alignment horizontal="center" vertical="center"/>
    </xf>
    <xf numFmtId="0" fontId="13" fillId="0" borderId="4"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0" borderId="2" xfId="0" applyFont="1" applyBorder="1" applyAlignment="1" applyProtection="1">
      <alignment horizontal="center" vertical="center"/>
    </xf>
    <xf numFmtId="0" fontId="13" fillId="0" borderId="5" xfId="0" applyFont="1" applyBorder="1" applyAlignment="1" applyProtection="1">
      <alignment horizontal="left" vertical="center"/>
    </xf>
    <xf numFmtId="0" fontId="3" fillId="0" borderId="3" xfId="2" applyFont="1" applyFill="1" applyBorder="1" applyAlignment="1" applyProtection="1">
      <alignment horizontal="center" vertical="center" wrapText="1"/>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3" fillId="5" borderId="2" xfId="2" applyFont="1" applyFill="1" applyBorder="1" applyAlignment="1" applyProtection="1">
      <alignment horizontal="center" vertical="center"/>
      <protection locked="0"/>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6" fillId="0" borderId="3" xfId="2" applyFont="1" applyBorder="1" applyAlignment="1" applyProtection="1">
      <alignment horizontal="center" vertical="center" wrapText="1"/>
    </xf>
    <xf numFmtId="0" fontId="3" fillId="2" borderId="16" xfId="2" applyFont="1" applyFill="1" applyBorder="1" applyAlignment="1" applyProtection="1">
      <alignment horizontal="left" vertical="center" wrapText="1"/>
    </xf>
    <xf numFmtId="0" fontId="3" fillId="2" borderId="17" xfId="2" applyFont="1" applyFill="1" applyBorder="1" applyAlignment="1" applyProtection="1">
      <alignment horizontal="left" vertical="center" wrapText="1"/>
    </xf>
    <xf numFmtId="0" fontId="3" fillId="2" borderId="4" xfId="2" applyFont="1" applyFill="1" applyBorder="1" applyAlignment="1" applyProtection="1">
      <alignment horizontal="right" vertical="center" wrapText="1"/>
    </xf>
    <xf numFmtId="0" fontId="3" fillId="2" borderId="2" xfId="2" applyFont="1" applyFill="1" applyBorder="1" applyAlignment="1" applyProtection="1">
      <alignment horizontal="right" vertical="center" wrapText="1"/>
    </xf>
    <xf numFmtId="0" fontId="3" fillId="2" borderId="5" xfId="2" applyFont="1" applyFill="1" applyBorder="1" applyAlignment="1" applyProtection="1">
      <alignment horizontal="right" vertical="center" wrapText="1"/>
    </xf>
    <xf numFmtId="0" fontId="3" fillId="2" borderId="4" xfId="2" applyFont="1" applyFill="1" applyBorder="1" applyAlignment="1" applyProtection="1">
      <alignment horizontal="center" vertical="center" wrapText="1"/>
    </xf>
    <xf numFmtId="0" fontId="3" fillId="2" borderId="5" xfId="2" applyFont="1" applyFill="1" applyBorder="1" applyAlignment="1" applyProtection="1">
      <alignment horizontal="center" vertical="center" wrapText="1"/>
    </xf>
    <xf numFmtId="0" fontId="18" fillId="2" borderId="19" xfId="2" applyFont="1" applyFill="1" applyBorder="1" applyAlignment="1" applyProtection="1">
      <alignment horizontal="center" vertical="center" wrapText="1"/>
    </xf>
    <xf numFmtId="0" fontId="18" fillId="2" borderId="20" xfId="2" applyFont="1" applyFill="1" applyBorder="1" applyAlignment="1" applyProtection="1">
      <alignment horizontal="center" vertical="center" wrapText="1"/>
    </xf>
    <xf numFmtId="0" fontId="6" fillId="2" borderId="16" xfId="2" applyFont="1" applyFill="1" applyBorder="1" applyAlignment="1" applyProtection="1">
      <alignment horizontal="center" vertical="center" wrapText="1"/>
    </xf>
    <xf numFmtId="0" fontId="6" fillId="2" borderId="17" xfId="2" applyFont="1" applyFill="1" applyBorder="1" applyAlignment="1" applyProtection="1">
      <alignment horizontal="center" vertical="center" wrapText="1"/>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12"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13"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7" fillId="0" borderId="3" xfId="2" applyFont="1" applyBorder="1" applyAlignment="1" applyProtection="1">
      <alignment horizontal="center" vertical="center" textRotation="255"/>
    </xf>
    <xf numFmtId="0" fontId="3" fillId="0" borderId="4"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20" fillId="4" borderId="2" xfId="0" applyFont="1" applyFill="1" applyBorder="1" applyAlignment="1">
      <alignment horizontal="left" vertical="center"/>
    </xf>
    <xf numFmtId="0" fontId="20" fillId="4" borderId="5" xfId="0" applyFont="1" applyFill="1" applyBorder="1" applyAlignment="1">
      <alignment horizontal="left" vertical="center"/>
    </xf>
    <xf numFmtId="0" fontId="10" fillId="0" borderId="4" xfId="2" applyFont="1" applyBorder="1" applyAlignment="1" applyProtection="1">
      <alignment horizontal="center" vertical="center" wrapText="1"/>
    </xf>
    <xf numFmtId="0" fontId="10" fillId="0" borderId="2" xfId="2" applyFont="1" applyBorder="1" applyAlignment="1" applyProtection="1">
      <alignment horizontal="center" vertical="center" wrapText="1"/>
    </xf>
    <xf numFmtId="0" fontId="10" fillId="0" borderId="5" xfId="2" applyFont="1" applyBorder="1" applyAlignment="1" applyProtection="1">
      <alignment horizontal="center" vertical="center" wrapText="1"/>
    </xf>
    <xf numFmtId="0" fontId="3" fillId="4" borderId="4" xfId="2" applyNumberFormat="1" applyFont="1" applyFill="1" applyBorder="1" applyAlignment="1" applyProtection="1">
      <alignment horizontal="center" vertical="center" wrapText="1"/>
    </xf>
    <xf numFmtId="0" fontId="3" fillId="4" borderId="2" xfId="2" applyNumberFormat="1" applyFont="1" applyFill="1" applyBorder="1" applyAlignment="1" applyProtection="1">
      <alignment horizontal="center" vertical="center" wrapText="1"/>
    </xf>
    <xf numFmtId="0" fontId="3" fillId="4" borderId="5" xfId="2" applyNumberFormat="1" applyFont="1" applyFill="1" applyBorder="1" applyAlignment="1" applyProtection="1">
      <alignment horizontal="center" vertical="center" wrapText="1"/>
    </xf>
    <xf numFmtId="0" fontId="3" fillId="4" borderId="4" xfId="2" applyNumberFormat="1" applyFont="1" applyFill="1" applyBorder="1" applyAlignment="1" applyProtection="1">
      <alignment horizontal="center" vertical="center"/>
    </xf>
    <xf numFmtId="0" fontId="3" fillId="4" borderId="2" xfId="2" applyNumberFormat="1" applyFont="1" applyFill="1" applyBorder="1" applyAlignment="1" applyProtection="1">
      <alignment horizontal="center" vertical="center"/>
    </xf>
    <xf numFmtId="0" fontId="3" fillId="4" borderId="5" xfId="2" applyNumberFormat="1" applyFont="1" applyFill="1" applyBorder="1" applyAlignment="1" applyProtection="1">
      <alignment horizontal="center" vertical="center"/>
    </xf>
    <xf numFmtId="0" fontId="10" fillId="4" borderId="4" xfId="2" applyNumberFormat="1" applyFont="1" applyFill="1" applyBorder="1" applyAlignment="1" applyProtection="1">
      <alignment horizontal="left" vertical="center" wrapText="1"/>
    </xf>
    <xf numFmtId="0" fontId="10" fillId="4" borderId="2" xfId="2" applyNumberFormat="1" applyFont="1" applyFill="1" applyBorder="1" applyAlignment="1" applyProtection="1">
      <alignment horizontal="left" vertical="center" wrapText="1"/>
    </xf>
    <xf numFmtId="0" fontId="10" fillId="4" borderId="5" xfId="2" applyNumberFormat="1" applyFont="1" applyFill="1" applyBorder="1" applyAlignment="1" applyProtection="1">
      <alignment horizontal="left" vertical="center" wrapText="1"/>
    </xf>
    <xf numFmtId="0" fontId="3" fillId="0" borderId="1" xfId="2" applyFont="1" applyBorder="1" applyAlignment="1" applyProtection="1">
      <alignment horizontal="left" vertical="center" wrapText="1"/>
    </xf>
    <xf numFmtId="0" fontId="4" fillId="0" borderId="0" xfId="2" applyFont="1" applyBorder="1" applyAlignment="1" applyProtection="1">
      <alignment horizontal="right" vertical="center" wrapText="1"/>
    </xf>
    <xf numFmtId="0" fontId="4" fillId="0" borderId="7" xfId="2" applyFont="1" applyBorder="1" applyAlignment="1" applyProtection="1">
      <alignment horizontal="left" vertical="center" wrapText="1"/>
    </xf>
    <xf numFmtId="0" fontId="10" fillId="0" borderId="11" xfId="2" applyFont="1" applyBorder="1" applyAlignment="1" applyProtection="1">
      <alignment horizontal="left" vertical="center" wrapText="1"/>
    </xf>
    <xf numFmtId="0" fontId="10" fillId="0" borderId="12" xfId="2" applyFont="1" applyBorder="1" applyAlignment="1" applyProtection="1">
      <alignment horizontal="left" vertical="center" wrapText="1"/>
    </xf>
    <xf numFmtId="0" fontId="3" fillId="0" borderId="16"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3" fillId="0" borderId="19" xfId="2" applyFont="1" applyBorder="1" applyAlignment="1" applyProtection="1">
      <alignment horizontal="center" vertical="center" wrapText="1"/>
    </xf>
    <xf numFmtId="0" fontId="3" fillId="0" borderId="20" xfId="2" applyFont="1" applyBorder="1" applyAlignment="1" applyProtection="1">
      <alignment horizontal="center" vertical="center" wrapText="1"/>
    </xf>
    <xf numFmtId="0" fontId="3" fillId="0" borderId="3" xfId="2" applyFont="1" applyBorder="1" applyAlignment="1" applyProtection="1">
      <alignment horizontal="center" vertical="center"/>
    </xf>
    <xf numFmtId="49" fontId="3" fillId="0" borderId="16" xfId="2" applyNumberFormat="1" applyFont="1" applyBorder="1" applyAlignment="1" applyProtection="1">
      <alignment horizontal="center" vertical="center" wrapText="1"/>
    </xf>
    <xf numFmtId="49" fontId="3" fillId="0" borderId="17" xfId="2" applyNumberFormat="1" applyFont="1" applyBorder="1" applyAlignment="1" applyProtection="1">
      <alignment horizontal="center" vertical="center" wrapText="1"/>
    </xf>
    <xf numFmtId="0" fontId="3" fillId="0" borderId="11" xfId="2" applyFont="1" applyBorder="1" applyAlignment="1" applyProtection="1">
      <alignment horizontal="center" vertical="center"/>
    </xf>
    <xf numFmtId="0" fontId="3" fillId="0" borderId="12" xfId="2" applyFont="1" applyBorder="1" applyAlignment="1" applyProtection="1">
      <alignment horizontal="center" vertical="center"/>
    </xf>
    <xf numFmtId="0" fontId="3" fillId="4" borderId="4" xfId="2" applyFont="1" applyFill="1" applyBorder="1" applyAlignment="1" applyProtection="1">
      <alignment horizontal="center" vertical="center"/>
    </xf>
    <xf numFmtId="0" fontId="3" fillId="4" borderId="2" xfId="2" applyFont="1" applyFill="1" applyBorder="1" applyAlignment="1" applyProtection="1">
      <alignment horizontal="center" vertical="center"/>
    </xf>
    <xf numFmtId="0" fontId="3" fillId="4" borderId="5" xfId="2" applyFont="1" applyFill="1" applyBorder="1" applyAlignment="1" applyProtection="1">
      <alignment horizontal="center" vertical="center"/>
    </xf>
    <xf numFmtId="0" fontId="3" fillId="0" borderId="10" xfId="2" applyFont="1" applyBorder="1" applyAlignment="1" applyProtection="1">
      <alignment horizontal="center" vertical="center"/>
    </xf>
    <xf numFmtId="0" fontId="5" fillId="0" borderId="3" xfId="2" applyFont="1" applyBorder="1" applyAlignment="1" applyProtection="1">
      <alignment horizontal="center" vertical="center" wrapText="1"/>
    </xf>
    <xf numFmtId="0" fontId="3" fillId="0" borderId="0" xfId="2" applyFont="1" applyBorder="1" applyAlignment="1" applyProtection="1">
      <alignment horizontal="left" vertical="center" wrapText="1"/>
    </xf>
    <xf numFmtId="0" fontId="11" fillId="0" borderId="0" xfId="0" applyFont="1" applyAlignment="1" applyProtection="1">
      <alignment vertical="center" wrapText="1"/>
    </xf>
    <xf numFmtId="0" fontId="3" fillId="0" borderId="9" xfId="2" applyFont="1" applyBorder="1" applyAlignment="1" applyProtection="1">
      <alignment horizontal="center" vertical="center"/>
    </xf>
    <xf numFmtId="0" fontId="10" fillId="0" borderId="3" xfId="2" applyFont="1" applyBorder="1" applyAlignment="1" applyProtection="1">
      <alignment horizontal="center" vertical="center" wrapText="1"/>
    </xf>
    <xf numFmtId="0" fontId="3" fillId="4" borderId="3" xfId="2" applyFont="1" applyFill="1" applyBorder="1" applyAlignment="1" applyProtection="1">
      <alignment horizontal="center" vertical="center" wrapText="1"/>
    </xf>
    <xf numFmtId="0" fontId="10" fillId="4" borderId="3" xfId="2" applyFont="1" applyFill="1" applyBorder="1" applyAlignment="1" applyProtection="1">
      <alignment horizontal="left" vertical="center" wrapText="1"/>
    </xf>
    <xf numFmtId="38" fontId="0" fillId="4" borderId="3" xfId="1" applyFont="1" applyFill="1" applyBorder="1" applyAlignment="1">
      <alignment horizontal="center" vertical="center"/>
    </xf>
    <xf numFmtId="0" fontId="0" fillId="0" borderId="3" xfId="0" applyFill="1" applyBorder="1" applyAlignment="1">
      <alignment horizontal="left" vertical="center" inden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3" xfId="0" applyFill="1" applyBorder="1" applyAlignment="1">
      <alignment horizontal="left"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176" fontId="0" fillId="0" borderId="2" xfId="0" applyNumberFormat="1" applyFill="1" applyBorder="1" applyAlignment="1">
      <alignment horizontal="center" vertical="center"/>
    </xf>
    <xf numFmtId="176" fontId="0" fillId="0" borderId="5" xfId="0" applyNumberFormat="1" applyFill="1" applyBorder="1" applyAlignment="1">
      <alignment horizontal="center" vertical="center"/>
    </xf>
    <xf numFmtId="0" fontId="0" fillId="4" borderId="3" xfId="0" applyFill="1" applyBorder="1" applyAlignment="1">
      <alignment horizontal="center" vertical="center"/>
    </xf>
    <xf numFmtId="3" fontId="0" fillId="4" borderId="3" xfId="0" applyNumberFormat="1" applyFill="1" applyBorder="1" applyAlignment="1">
      <alignment horizontal="center" vertical="center"/>
    </xf>
    <xf numFmtId="38" fontId="0" fillId="4" borderId="3" xfId="0" applyNumberFormat="1" applyFill="1" applyBorder="1" applyAlignment="1">
      <alignment horizontal="center" vertical="center"/>
    </xf>
    <xf numFmtId="0" fontId="8" fillId="0" borderId="3" xfId="0" applyFont="1" applyFill="1" applyBorder="1" applyAlignment="1">
      <alignment horizontal="left" vertical="center"/>
    </xf>
    <xf numFmtId="0" fontId="11" fillId="0" borderId="3" xfId="0" applyFont="1" applyBorder="1" applyAlignment="1">
      <alignment horizontal="center" vertical="center"/>
    </xf>
    <xf numFmtId="0" fontId="0" fillId="0" borderId="3" xfId="0" applyFill="1" applyBorder="1" applyAlignment="1">
      <alignment horizontal="center" vertical="center"/>
    </xf>
    <xf numFmtId="38" fontId="0" fillId="0" borderId="2" xfId="1" applyFont="1" applyFill="1" applyBorder="1" applyAlignment="1">
      <alignment horizontal="center" vertical="center" wrapText="1"/>
    </xf>
    <xf numFmtId="0" fontId="0" fillId="4" borderId="2" xfId="0" applyFill="1" applyBorder="1" applyAlignment="1">
      <alignment horizontal="center" vertical="center" wrapText="1"/>
    </xf>
    <xf numFmtId="0" fontId="0" fillId="0" borderId="4" xfId="0" applyFill="1" applyBorder="1" applyAlignment="1">
      <alignment horizontal="left" vertical="center" wrapText="1"/>
    </xf>
    <xf numFmtId="0" fontId="0" fillId="0" borderId="2" xfId="0" applyFill="1" applyBorder="1" applyAlignment="1">
      <alignment horizontal="left" vertical="center" wrapText="1"/>
    </xf>
    <xf numFmtId="0" fontId="0" fillId="0" borderId="0" xfId="0" applyFill="1" applyAlignment="1">
      <alignment horizontal="center" vertical="center"/>
    </xf>
    <xf numFmtId="0" fontId="0" fillId="0" borderId="5" xfId="0" applyFill="1" applyBorder="1" applyAlignment="1">
      <alignment horizontal="center" vertical="center"/>
    </xf>
    <xf numFmtId="38" fontId="0" fillId="0" borderId="1" xfId="1" applyFont="1" applyFill="1" applyBorder="1" applyAlignment="1" applyProtection="1">
      <alignment horizontal="center"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1" xfId="0" applyFill="1" applyBorder="1" applyAlignment="1">
      <alignment horizontal="left" vertical="center"/>
    </xf>
    <xf numFmtId="0" fontId="0" fillId="0" borderId="10" xfId="0" applyFill="1" applyBorder="1" applyAlignment="1">
      <alignment horizontal="left" vertical="center"/>
    </xf>
    <xf numFmtId="38" fontId="0" fillId="4" borderId="6" xfId="1" applyFont="1" applyFill="1" applyBorder="1" applyAlignment="1">
      <alignment horizontal="center" vertical="center"/>
    </xf>
    <xf numFmtId="38" fontId="0" fillId="4" borderId="7" xfId="1" applyFont="1" applyFill="1" applyBorder="1" applyAlignment="1">
      <alignment horizontal="center" vertical="center"/>
    </xf>
    <xf numFmtId="38" fontId="0" fillId="4" borderId="8" xfId="1" applyFont="1" applyFill="1" applyBorder="1" applyAlignment="1">
      <alignment horizontal="center" vertical="center"/>
    </xf>
    <xf numFmtId="38" fontId="0" fillId="4" borderId="9" xfId="1" applyFont="1" applyFill="1" applyBorder="1" applyAlignment="1">
      <alignment horizontal="center" vertical="center"/>
    </xf>
    <xf numFmtId="38" fontId="0" fillId="4" borderId="1" xfId="1" applyFont="1" applyFill="1" applyBorder="1" applyAlignment="1">
      <alignment horizontal="center" vertical="center"/>
    </xf>
    <xf numFmtId="38" fontId="0" fillId="4" borderId="10" xfId="1" applyFont="1" applyFill="1" applyBorder="1" applyAlignment="1">
      <alignment horizontal="center" vertical="center"/>
    </xf>
    <xf numFmtId="0" fontId="0" fillId="0" borderId="3" xfId="0" applyBorder="1" applyAlignment="1">
      <alignment horizontal="left" vertical="center"/>
    </xf>
    <xf numFmtId="0" fontId="0" fillId="0" borderId="3" xfId="0" applyFill="1" applyBorder="1"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3" fontId="14" fillId="4" borderId="1" xfId="0" applyNumberFormat="1" applyFont="1" applyFill="1" applyBorder="1" applyAlignment="1">
      <alignment horizontal="right" vertical="center"/>
    </xf>
    <xf numFmtId="0" fontId="14" fillId="4" borderId="1" xfId="0" applyFont="1" applyFill="1" applyBorder="1" applyAlignment="1">
      <alignment horizontal="right" vertical="center"/>
    </xf>
    <xf numFmtId="3" fontId="9" fillId="4" borderId="1" xfId="0" applyNumberFormat="1" applyFont="1" applyFill="1" applyBorder="1" applyAlignment="1">
      <alignment horizontal="right" vertical="center"/>
    </xf>
    <xf numFmtId="0" fontId="9" fillId="4" borderId="1" xfId="0" applyFont="1" applyFill="1" applyBorder="1" applyAlignment="1">
      <alignment horizontal="right" vertical="center"/>
    </xf>
    <xf numFmtId="38" fontId="9" fillId="4" borderId="1" xfId="1" applyFont="1" applyFill="1" applyBorder="1" applyAlignment="1">
      <alignment horizontal="right" vertical="center"/>
    </xf>
    <xf numFmtId="3" fontId="12" fillId="4" borderId="1" xfId="0" applyNumberFormat="1" applyFont="1" applyFill="1" applyBorder="1" applyAlignment="1">
      <alignment horizontal="right" vertical="center"/>
    </xf>
    <xf numFmtId="0" fontId="12" fillId="4" borderId="1" xfId="0" applyFont="1" applyFill="1" applyBorder="1" applyAlignment="1">
      <alignment horizontal="right" vertical="center"/>
    </xf>
    <xf numFmtId="0" fontId="4" fillId="0" borderId="1" xfId="2" applyFont="1" applyBorder="1" applyAlignment="1" applyProtection="1">
      <alignment horizontal="right" vertical="center" wrapText="1"/>
    </xf>
    <xf numFmtId="0" fontId="4" fillId="0" borderId="2" xfId="2" applyFont="1" applyBorder="1" applyAlignment="1" applyProtection="1">
      <alignment horizontal="left" vertical="center" wrapText="1"/>
    </xf>
    <xf numFmtId="0" fontId="0" fillId="0" borderId="4" xfId="0" applyBorder="1" applyAlignment="1">
      <alignment horizontal="left" vertical="center"/>
    </xf>
    <xf numFmtId="0" fontId="0" fillId="0" borderId="2" xfId="0" applyBorder="1" applyAlignment="1">
      <alignment horizontal="left" vertical="center"/>
    </xf>
    <xf numFmtId="38" fontId="0" fillId="0" borderId="2" xfId="1" applyFont="1" applyFill="1" applyBorder="1" applyAlignment="1" applyProtection="1">
      <alignment horizontal="center" vertical="center"/>
    </xf>
    <xf numFmtId="0" fontId="0" fillId="0" borderId="5" xfId="0" applyBorder="1" applyAlignment="1">
      <alignment horizontal="left" vertical="center"/>
    </xf>
    <xf numFmtId="0" fontId="20" fillId="5" borderId="2" xfId="0" applyFont="1" applyFill="1" applyBorder="1" applyAlignment="1">
      <alignment horizontal="left" vertical="center"/>
    </xf>
    <xf numFmtId="0" fontId="20" fillId="5" borderId="5" xfId="0" applyFont="1" applyFill="1" applyBorder="1" applyAlignment="1">
      <alignment horizontal="left" vertical="center"/>
    </xf>
    <xf numFmtId="0" fontId="3" fillId="5" borderId="4" xfId="2" applyNumberFormat="1" applyFont="1" applyFill="1" applyBorder="1" applyAlignment="1" applyProtection="1">
      <alignment horizontal="center" vertical="center" wrapText="1"/>
      <protection locked="0"/>
    </xf>
    <xf numFmtId="0" fontId="3" fillId="5" borderId="2" xfId="2" applyNumberFormat="1" applyFont="1" applyFill="1" applyBorder="1" applyAlignment="1" applyProtection="1">
      <alignment horizontal="center" vertical="center" wrapText="1"/>
      <protection locked="0"/>
    </xf>
    <xf numFmtId="0" fontId="3" fillId="5" borderId="5" xfId="2" applyNumberFormat="1" applyFont="1" applyFill="1" applyBorder="1" applyAlignment="1" applyProtection="1">
      <alignment horizontal="center" vertical="center" wrapText="1"/>
      <protection locked="0"/>
    </xf>
    <xf numFmtId="0" fontId="3" fillId="5" borderId="4" xfId="2" applyNumberFormat="1" applyFont="1" applyFill="1" applyBorder="1" applyAlignment="1" applyProtection="1">
      <alignment horizontal="center" vertical="center"/>
      <protection locked="0"/>
    </xf>
    <xf numFmtId="0" fontId="3" fillId="5" borderId="2" xfId="2" applyNumberFormat="1" applyFont="1" applyFill="1" applyBorder="1" applyAlignment="1" applyProtection="1">
      <alignment horizontal="center" vertical="center"/>
      <protection locked="0"/>
    </xf>
    <xf numFmtId="0" fontId="3" fillId="5" borderId="5" xfId="2" applyNumberFormat="1" applyFont="1" applyFill="1" applyBorder="1" applyAlignment="1" applyProtection="1">
      <alignment horizontal="center" vertical="center"/>
      <protection locked="0"/>
    </xf>
    <xf numFmtId="0" fontId="10" fillId="5" borderId="4" xfId="2" applyNumberFormat="1" applyFont="1" applyFill="1" applyBorder="1" applyAlignment="1" applyProtection="1">
      <alignment horizontal="left" vertical="center" wrapText="1"/>
      <protection locked="0"/>
    </xf>
    <xf numFmtId="0" fontId="10" fillId="5" borderId="2" xfId="2" applyNumberFormat="1" applyFont="1" applyFill="1" applyBorder="1" applyAlignment="1" applyProtection="1">
      <alignment horizontal="left" vertical="center" wrapText="1"/>
      <protection locked="0"/>
    </xf>
    <xf numFmtId="0" fontId="10" fillId="5" borderId="5" xfId="2" applyNumberFormat="1" applyFont="1" applyFill="1" applyBorder="1" applyAlignment="1" applyProtection="1">
      <alignment horizontal="left" vertical="center" wrapText="1"/>
      <protection locked="0"/>
    </xf>
    <xf numFmtId="0" fontId="11" fillId="0" borderId="4" xfId="0" applyFont="1" applyFill="1" applyBorder="1" applyAlignment="1">
      <alignment horizontal="left" vertical="center"/>
    </xf>
    <xf numFmtId="0" fontId="11" fillId="0" borderId="2" xfId="0" applyFont="1" applyFill="1" applyBorder="1" applyAlignment="1">
      <alignment horizontal="left" vertical="center"/>
    </xf>
    <xf numFmtId="0" fontId="11" fillId="0" borderId="5" xfId="0" applyFont="1" applyFill="1" applyBorder="1" applyAlignment="1">
      <alignment horizontal="left" vertical="center"/>
    </xf>
    <xf numFmtId="0" fontId="11" fillId="0" borderId="4"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250031</xdr:colOff>
      <xdr:row>8</xdr:row>
      <xdr:rowOff>157163</xdr:rowOff>
    </xdr:from>
    <xdr:to>
      <xdr:col>30</xdr:col>
      <xdr:colOff>4000500</xdr:colOff>
      <xdr:row>10</xdr:row>
      <xdr:rowOff>71437</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8072437" y="2240757"/>
          <a:ext cx="3750469" cy="49768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25</xdr:row>
      <xdr:rowOff>105833</xdr:rowOff>
    </xdr:from>
    <xdr:to>
      <xdr:col>36</xdr:col>
      <xdr:colOff>508000</xdr:colOff>
      <xdr:row>26</xdr:row>
      <xdr:rowOff>139550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0"/>
  <sheetViews>
    <sheetView workbookViewId="0">
      <selection activeCell="B13" sqref="B13"/>
    </sheetView>
  </sheetViews>
  <sheetFormatPr defaultRowHeight="13" x14ac:dyDescent="0.2"/>
  <cols>
    <col min="2" max="2" width="81.36328125" customWidth="1"/>
  </cols>
  <sheetData>
    <row r="2" spans="2:2" ht="16.5" x14ac:dyDescent="0.2">
      <c r="B2" s="70" t="s">
        <v>207</v>
      </c>
    </row>
    <row r="3" spans="2:2" ht="16.5" x14ac:dyDescent="0.2">
      <c r="B3" s="103" t="s">
        <v>294</v>
      </c>
    </row>
    <row r="4" spans="2:2" ht="16.5" x14ac:dyDescent="0.2">
      <c r="B4" s="101" t="s">
        <v>208</v>
      </c>
    </row>
    <row r="5" spans="2:2" ht="33" x14ac:dyDescent="0.2">
      <c r="B5" s="102" t="s">
        <v>209</v>
      </c>
    </row>
    <row r="6" spans="2:2" ht="16.5" x14ac:dyDescent="0.2">
      <c r="B6" s="71" t="s">
        <v>206</v>
      </c>
    </row>
    <row r="7" spans="2:2" ht="16.5" x14ac:dyDescent="0.2">
      <c r="B7" s="71" t="s">
        <v>210</v>
      </c>
    </row>
    <row r="8" spans="2:2" ht="49.5" x14ac:dyDescent="0.2">
      <c r="B8" s="71" t="s">
        <v>205</v>
      </c>
    </row>
    <row r="9" spans="2:2" ht="49.5" x14ac:dyDescent="0.2">
      <c r="B9" s="71" t="s">
        <v>204</v>
      </c>
    </row>
    <row r="10" spans="2:2" ht="16.5" x14ac:dyDescent="0.2">
      <c r="B10" s="71" t="s">
        <v>211</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39"/>
  <sheetViews>
    <sheetView zoomScale="70" zoomScaleNormal="70" zoomScaleSheetLayoutView="100" workbookViewId="0">
      <pane xSplit="8" ySplit="11" topLeftCell="I12" activePane="bottomRight" state="frozen"/>
      <selection pane="topRight" activeCell="I1" sqref="I1"/>
      <selection pane="bottomLeft" activeCell="A12" sqref="A12"/>
      <selection pane="bottomRight" activeCell="L1" sqref="L1:AD1"/>
    </sheetView>
  </sheetViews>
  <sheetFormatPr defaultColWidth="3.6328125" defaultRowHeight="20.149999999999999" customHeight="1" x14ac:dyDescent="0.2"/>
  <cols>
    <col min="1" max="1" width="3.1796875" style="73" bestFit="1" customWidth="1"/>
    <col min="2" max="2" width="4.08984375" style="74" customWidth="1"/>
    <col min="3" max="7" width="4.08984375" style="73" customWidth="1"/>
    <col min="8" max="8" width="4.08984375" style="6" bestFit="1" customWidth="1"/>
    <col min="9" max="9" width="3.453125" style="6" customWidth="1"/>
    <col min="10" max="10" width="3.6328125" style="6" customWidth="1"/>
    <col min="11" max="11" width="4.6328125" style="6" customWidth="1"/>
    <col min="12" max="16" width="3.6328125" style="6" customWidth="1"/>
    <col min="17" max="18" width="2.08984375" style="6" customWidth="1"/>
    <col min="19" max="19" width="4.6328125" style="6" customWidth="1"/>
    <col min="20" max="20" width="3.6328125" style="6" customWidth="1"/>
    <col min="21" max="22" width="2.08984375" style="6" customWidth="1"/>
    <col min="23" max="25" width="3.6328125" style="6" customWidth="1"/>
    <col min="26" max="27" width="2.08984375" style="6" customWidth="1"/>
    <col min="28" max="28" width="4.6328125" style="6" customWidth="1"/>
    <col min="29" max="29" width="3.6328125" style="6" customWidth="1"/>
    <col min="30" max="30" width="4.6328125" style="6" customWidth="1"/>
    <col min="31" max="31" width="100.6328125" style="6" customWidth="1"/>
    <col min="32" max="32" width="3.6328125" style="6"/>
    <col min="33" max="34" width="0" style="6" hidden="1" customWidth="1"/>
    <col min="35" max="35" width="3.6328125" style="6" hidden="1" customWidth="1"/>
    <col min="36" max="261" width="3.6328125" style="6"/>
    <col min="262" max="262" width="3.1796875" style="6" bestFit="1" customWidth="1"/>
    <col min="263" max="268" width="3.6328125" style="6" customWidth="1"/>
    <col min="269" max="269" width="3" style="6" bestFit="1" customWidth="1"/>
    <col min="270" max="284" width="3.6328125" style="6" customWidth="1"/>
    <col min="285" max="285" width="4.6328125" style="6" customWidth="1"/>
    <col min="286" max="517" width="3.6328125" style="6"/>
    <col min="518" max="518" width="3.1796875" style="6" bestFit="1" customWidth="1"/>
    <col min="519" max="524" width="3.6328125" style="6" customWidth="1"/>
    <col min="525" max="525" width="3" style="6" bestFit="1" customWidth="1"/>
    <col min="526" max="540" width="3.6328125" style="6" customWidth="1"/>
    <col min="541" max="541" width="4.6328125" style="6" customWidth="1"/>
    <col min="542" max="773" width="3.6328125" style="6"/>
    <col min="774" max="774" width="3.1796875" style="6" bestFit="1" customWidth="1"/>
    <col min="775" max="780" width="3.6328125" style="6" customWidth="1"/>
    <col min="781" max="781" width="3" style="6" bestFit="1" customWidth="1"/>
    <col min="782" max="796" width="3.6328125" style="6" customWidth="1"/>
    <col min="797" max="797" width="4.6328125" style="6" customWidth="1"/>
    <col min="798" max="1029" width="3.6328125" style="6"/>
    <col min="1030" max="1030" width="3.1796875" style="6" bestFit="1" customWidth="1"/>
    <col min="1031" max="1036" width="3.6328125" style="6" customWidth="1"/>
    <col min="1037" max="1037" width="3" style="6" bestFit="1" customWidth="1"/>
    <col min="1038" max="1052" width="3.6328125" style="6" customWidth="1"/>
    <col min="1053" max="1053" width="4.6328125" style="6" customWidth="1"/>
    <col min="1054" max="1285" width="3.6328125" style="6"/>
    <col min="1286" max="1286" width="3.1796875" style="6" bestFit="1" customWidth="1"/>
    <col min="1287" max="1292" width="3.6328125" style="6" customWidth="1"/>
    <col min="1293" max="1293" width="3" style="6" bestFit="1" customWidth="1"/>
    <col min="1294" max="1308" width="3.6328125" style="6" customWidth="1"/>
    <col min="1309" max="1309" width="4.6328125" style="6" customWidth="1"/>
    <col min="1310" max="1541" width="3.6328125" style="6"/>
    <col min="1542" max="1542" width="3.1796875" style="6" bestFit="1" customWidth="1"/>
    <col min="1543" max="1548" width="3.6328125" style="6" customWidth="1"/>
    <col min="1549" max="1549" width="3" style="6" bestFit="1" customWidth="1"/>
    <col min="1550" max="1564" width="3.6328125" style="6" customWidth="1"/>
    <col min="1565" max="1565" width="4.6328125" style="6" customWidth="1"/>
    <col min="1566" max="1797" width="3.6328125" style="6"/>
    <col min="1798" max="1798" width="3.1796875" style="6" bestFit="1" customWidth="1"/>
    <col min="1799" max="1804" width="3.6328125" style="6" customWidth="1"/>
    <col min="1805" max="1805" width="3" style="6" bestFit="1" customWidth="1"/>
    <col min="1806" max="1820" width="3.6328125" style="6" customWidth="1"/>
    <col min="1821" max="1821" width="4.6328125" style="6" customWidth="1"/>
    <col min="1822" max="2053" width="3.6328125" style="6"/>
    <col min="2054" max="2054" width="3.1796875" style="6" bestFit="1" customWidth="1"/>
    <col min="2055" max="2060" width="3.6328125" style="6" customWidth="1"/>
    <col min="2061" max="2061" width="3" style="6" bestFit="1" customWidth="1"/>
    <col min="2062" max="2076" width="3.6328125" style="6" customWidth="1"/>
    <col min="2077" max="2077" width="4.6328125" style="6" customWidth="1"/>
    <col min="2078" max="2309" width="3.6328125" style="6"/>
    <col min="2310" max="2310" width="3.1796875" style="6" bestFit="1" customWidth="1"/>
    <col min="2311" max="2316" width="3.6328125" style="6" customWidth="1"/>
    <col min="2317" max="2317" width="3" style="6" bestFit="1" customWidth="1"/>
    <col min="2318" max="2332" width="3.6328125" style="6" customWidth="1"/>
    <col min="2333" max="2333" width="4.6328125" style="6" customWidth="1"/>
    <col min="2334" max="2565" width="3.6328125" style="6"/>
    <col min="2566" max="2566" width="3.1796875" style="6" bestFit="1" customWidth="1"/>
    <col min="2567" max="2572" width="3.6328125" style="6" customWidth="1"/>
    <col min="2573" max="2573" width="3" style="6" bestFit="1" customWidth="1"/>
    <col min="2574" max="2588" width="3.6328125" style="6" customWidth="1"/>
    <col min="2589" max="2589" width="4.6328125" style="6" customWidth="1"/>
    <col min="2590" max="2821" width="3.6328125" style="6"/>
    <col min="2822" max="2822" width="3.1796875" style="6" bestFit="1" customWidth="1"/>
    <col min="2823" max="2828" width="3.6328125" style="6" customWidth="1"/>
    <col min="2829" max="2829" width="3" style="6" bestFit="1" customWidth="1"/>
    <col min="2830" max="2844" width="3.6328125" style="6" customWidth="1"/>
    <col min="2845" max="2845" width="4.6328125" style="6" customWidth="1"/>
    <col min="2846" max="3077" width="3.6328125" style="6"/>
    <col min="3078" max="3078" width="3.1796875" style="6" bestFit="1" customWidth="1"/>
    <col min="3079" max="3084" width="3.6328125" style="6" customWidth="1"/>
    <col min="3085" max="3085" width="3" style="6" bestFit="1" customWidth="1"/>
    <col min="3086" max="3100" width="3.6328125" style="6" customWidth="1"/>
    <col min="3101" max="3101" width="4.6328125" style="6" customWidth="1"/>
    <col min="3102" max="3333" width="3.6328125" style="6"/>
    <col min="3334" max="3334" width="3.1796875" style="6" bestFit="1" customWidth="1"/>
    <col min="3335" max="3340" width="3.6328125" style="6" customWidth="1"/>
    <col min="3341" max="3341" width="3" style="6" bestFit="1" customWidth="1"/>
    <col min="3342" max="3356" width="3.6328125" style="6" customWidth="1"/>
    <col min="3357" max="3357" width="4.6328125" style="6" customWidth="1"/>
    <col min="3358" max="3589" width="3.6328125" style="6"/>
    <col min="3590" max="3590" width="3.1796875" style="6" bestFit="1" customWidth="1"/>
    <col min="3591" max="3596" width="3.6328125" style="6" customWidth="1"/>
    <col min="3597" max="3597" width="3" style="6" bestFit="1" customWidth="1"/>
    <col min="3598" max="3612" width="3.6328125" style="6" customWidth="1"/>
    <col min="3613" max="3613" width="4.6328125" style="6" customWidth="1"/>
    <col min="3614" max="3845" width="3.6328125" style="6"/>
    <col min="3846" max="3846" width="3.1796875" style="6" bestFit="1" customWidth="1"/>
    <col min="3847" max="3852" width="3.6328125" style="6" customWidth="1"/>
    <col min="3853" max="3853" width="3" style="6" bestFit="1" customWidth="1"/>
    <col min="3854" max="3868" width="3.6328125" style="6" customWidth="1"/>
    <col min="3869" max="3869" width="4.6328125" style="6" customWidth="1"/>
    <col min="3870" max="4101" width="3.6328125" style="6"/>
    <col min="4102" max="4102" width="3.1796875" style="6" bestFit="1" customWidth="1"/>
    <col min="4103" max="4108" width="3.6328125" style="6" customWidth="1"/>
    <col min="4109" max="4109" width="3" style="6" bestFit="1" customWidth="1"/>
    <col min="4110" max="4124" width="3.6328125" style="6" customWidth="1"/>
    <col min="4125" max="4125" width="4.6328125" style="6" customWidth="1"/>
    <col min="4126" max="4357" width="3.6328125" style="6"/>
    <col min="4358" max="4358" width="3.1796875" style="6" bestFit="1" customWidth="1"/>
    <col min="4359" max="4364" width="3.6328125" style="6" customWidth="1"/>
    <col min="4365" max="4365" width="3" style="6" bestFit="1" customWidth="1"/>
    <col min="4366" max="4380" width="3.6328125" style="6" customWidth="1"/>
    <col min="4381" max="4381" width="4.6328125" style="6" customWidth="1"/>
    <col min="4382" max="4613" width="3.6328125" style="6"/>
    <col min="4614" max="4614" width="3.1796875" style="6" bestFit="1" customWidth="1"/>
    <col min="4615" max="4620" width="3.6328125" style="6" customWidth="1"/>
    <col min="4621" max="4621" width="3" style="6" bestFit="1" customWidth="1"/>
    <col min="4622" max="4636" width="3.6328125" style="6" customWidth="1"/>
    <col min="4637" max="4637" width="4.6328125" style="6" customWidth="1"/>
    <col min="4638" max="4869" width="3.6328125" style="6"/>
    <col min="4870" max="4870" width="3.1796875" style="6" bestFit="1" customWidth="1"/>
    <col min="4871" max="4876" width="3.6328125" style="6" customWidth="1"/>
    <col min="4877" max="4877" width="3" style="6" bestFit="1" customWidth="1"/>
    <col min="4878" max="4892" width="3.6328125" style="6" customWidth="1"/>
    <col min="4893" max="4893" width="4.6328125" style="6" customWidth="1"/>
    <col min="4894" max="5125" width="3.6328125" style="6"/>
    <col min="5126" max="5126" width="3.1796875" style="6" bestFit="1" customWidth="1"/>
    <col min="5127" max="5132" width="3.6328125" style="6" customWidth="1"/>
    <col min="5133" max="5133" width="3" style="6" bestFit="1" customWidth="1"/>
    <col min="5134" max="5148" width="3.6328125" style="6" customWidth="1"/>
    <col min="5149" max="5149" width="4.6328125" style="6" customWidth="1"/>
    <col min="5150" max="5381" width="3.6328125" style="6"/>
    <col min="5382" max="5382" width="3.1796875" style="6" bestFit="1" customWidth="1"/>
    <col min="5383" max="5388" width="3.6328125" style="6" customWidth="1"/>
    <col min="5389" max="5389" width="3" style="6" bestFit="1" customWidth="1"/>
    <col min="5390" max="5404" width="3.6328125" style="6" customWidth="1"/>
    <col min="5405" max="5405" width="4.6328125" style="6" customWidth="1"/>
    <col min="5406" max="5637" width="3.6328125" style="6"/>
    <col min="5638" max="5638" width="3.1796875" style="6" bestFit="1" customWidth="1"/>
    <col min="5639" max="5644" width="3.6328125" style="6" customWidth="1"/>
    <col min="5645" max="5645" width="3" style="6" bestFit="1" customWidth="1"/>
    <col min="5646" max="5660" width="3.6328125" style="6" customWidth="1"/>
    <col min="5661" max="5661" width="4.6328125" style="6" customWidth="1"/>
    <col min="5662" max="5893" width="3.6328125" style="6"/>
    <col min="5894" max="5894" width="3.1796875" style="6" bestFit="1" customWidth="1"/>
    <col min="5895" max="5900" width="3.6328125" style="6" customWidth="1"/>
    <col min="5901" max="5901" width="3" style="6" bestFit="1" customWidth="1"/>
    <col min="5902" max="5916" width="3.6328125" style="6" customWidth="1"/>
    <col min="5917" max="5917" width="4.6328125" style="6" customWidth="1"/>
    <col min="5918" max="6149" width="3.6328125" style="6"/>
    <col min="6150" max="6150" width="3.1796875" style="6" bestFit="1" customWidth="1"/>
    <col min="6151" max="6156" width="3.6328125" style="6" customWidth="1"/>
    <col min="6157" max="6157" width="3" style="6" bestFit="1" customWidth="1"/>
    <col min="6158" max="6172" width="3.6328125" style="6" customWidth="1"/>
    <col min="6173" max="6173" width="4.6328125" style="6" customWidth="1"/>
    <col min="6174" max="6405" width="3.6328125" style="6"/>
    <col min="6406" max="6406" width="3.1796875" style="6" bestFit="1" customWidth="1"/>
    <col min="6407" max="6412" width="3.6328125" style="6" customWidth="1"/>
    <col min="6413" max="6413" width="3" style="6" bestFit="1" customWidth="1"/>
    <col min="6414" max="6428" width="3.6328125" style="6" customWidth="1"/>
    <col min="6429" max="6429" width="4.6328125" style="6" customWidth="1"/>
    <col min="6430" max="6661" width="3.6328125" style="6"/>
    <col min="6662" max="6662" width="3.1796875" style="6" bestFit="1" customWidth="1"/>
    <col min="6663" max="6668" width="3.6328125" style="6" customWidth="1"/>
    <col min="6669" max="6669" width="3" style="6" bestFit="1" customWidth="1"/>
    <col min="6670" max="6684" width="3.6328125" style="6" customWidth="1"/>
    <col min="6685" max="6685" width="4.6328125" style="6" customWidth="1"/>
    <col min="6686" max="6917" width="3.6328125" style="6"/>
    <col min="6918" max="6918" width="3.1796875" style="6" bestFit="1" customWidth="1"/>
    <col min="6919" max="6924" width="3.6328125" style="6" customWidth="1"/>
    <col min="6925" max="6925" width="3" style="6" bestFit="1" customWidth="1"/>
    <col min="6926" max="6940" width="3.6328125" style="6" customWidth="1"/>
    <col min="6941" max="6941" width="4.6328125" style="6" customWidth="1"/>
    <col min="6942" max="7173" width="3.6328125" style="6"/>
    <col min="7174" max="7174" width="3.1796875" style="6" bestFit="1" customWidth="1"/>
    <col min="7175" max="7180" width="3.6328125" style="6" customWidth="1"/>
    <col min="7181" max="7181" width="3" style="6" bestFit="1" customWidth="1"/>
    <col min="7182" max="7196" width="3.6328125" style="6" customWidth="1"/>
    <col min="7197" max="7197" width="4.6328125" style="6" customWidth="1"/>
    <col min="7198" max="7429" width="3.6328125" style="6"/>
    <col min="7430" max="7430" width="3.1796875" style="6" bestFit="1" customWidth="1"/>
    <col min="7431" max="7436" width="3.6328125" style="6" customWidth="1"/>
    <col min="7437" max="7437" width="3" style="6" bestFit="1" customWidth="1"/>
    <col min="7438" max="7452" width="3.6328125" style="6" customWidth="1"/>
    <col min="7453" max="7453" width="4.6328125" style="6" customWidth="1"/>
    <col min="7454" max="7685" width="3.6328125" style="6"/>
    <col min="7686" max="7686" width="3.1796875" style="6" bestFit="1" customWidth="1"/>
    <col min="7687" max="7692" width="3.6328125" style="6" customWidth="1"/>
    <col min="7693" max="7693" width="3" style="6" bestFit="1" customWidth="1"/>
    <col min="7694" max="7708" width="3.6328125" style="6" customWidth="1"/>
    <col min="7709" max="7709" width="4.6328125" style="6" customWidth="1"/>
    <col min="7710" max="7941" width="3.6328125" style="6"/>
    <col min="7942" max="7942" width="3.1796875" style="6" bestFit="1" customWidth="1"/>
    <col min="7943" max="7948" width="3.6328125" style="6" customWidth="1"/>
    <col min="7949" max="7949" width="3" style="6" bestFit="1" customWidth="1"/>
    <col min="7950" max="7964" width="3.6328125" style="6" customWidth="1"/>
    <col min="7965" max="7965" width="4.6328125" style="6" customWidth="1"/>
    <col min="7966" max="8197" width="3.6328125" style="6"/>
    <col min="8198" max="8198" width="3.1796875" style="6" bestFit="1" customWidth="1"/>
    <col min="8199" max="8204" width="3.6328125" style="6" customWidth="1"/>
    <col min="8205" max="8205" width="3" style="6" bestFit="1" customWidth="1"/>
    <col min="8206" max="8220" width="3.6328125" style="6" customWidth="1"/>
    <col min="8221" max="8221" width="4.6328125" style="6" customWidth="1"/>
    <col min="8222" max="8453" width="3.6328125" style="6"/>
    <col min="8454" max="8454" width="3.1796875" style="6" bestFit="1" customWidth="1"/>
    <col min="8455" max="8460" width="3.6328125" style="6" customWidth="1"/>
    <col min="8461" max="8461" width="3" style="6" bestFit="1" customWidth="1"/>
    <col min="8462" max="8476" width="3.6328125" style="6" customWidth="1"/>
    <col min="8477" max="8477" width="4.6328125" style="6" customWidth="1"/>
    <col min="8478" max="8709" width="3.6328125" style="6"/>
    <col min="8710" max="8710" width="3.1796875" style="6" bestFit="1" customWidth="1"/>
    <col min="8711" max="8716" width="3.6328125" style="6" customWidth="1"/>
    <col min="8717" max="8717" width="3" style="6" bestFit="1" customWidth="1"/>
    <col min="8718" max="8732" width="3.6328125" style="6" customWidth="1"/>
    <col min="8733" max="8733" width="4.6328125" style="6" customWidth="1"/>
    <col min="8734" max="8965" width="3.6328125" style="6"/>
    <col min="8966" max="8966" width="3.1796875" style="6" bestFit="1" customWidth="1"/>
    <col min="8967" max="8972" width="3.6328125" style="6" customWidth="1"/>
    <col min="8973" max="8973" width="3" style="6" bestFit="1" customWidth="1"/>
    <col min="8974" max="8988" width="3.6328125" style="6" customWidth="1"/>
    <col min="8989" max="8989" width="4.6328125" style="6" customWidth="1"/>
    <col min="8990" max="9221" width="3.6328125" style="6"/>
    <col min="9222" max="9222" width="3.1796875" style="6" bestFit="1" customWidth="1"/>
    <col min="9223" max="9228" width="3.6328125" style="6" customWidth="1"/>
    <col min="9229" max="9229" width="3" style="6" bestFit="1" customWidth="1"/>
    <col min="9230" max="9244" width="3.6328125" style="6" customWidth="1"/>
    <col min="9245" max="9245" width="4.6328125" style="6" customWidth="1"/>
    <col min="9246" max="9477" width="3.6328125" style="6"/>
    <col min="9478" max="9478" width="3.1796875" style="6" bestFit="1" customWidth="1"/>
    <col min="9479" max="9484" width="3.6328125" style="6" customWidth="1"/>
    <col min="9485" max="9485" width="3" style="6" bestFit="1" customWidth="1"/>
    <col min="9486" max="9500" width="3.6328125" style="6" customWidth="1"/>
    <col min="9501" max="9501" width="4.6328125" style="6" customWidth="1"/>
    <col min="9502" max="9733" width="3.6328125" style="6"/>
    <col min="9734" max="9734" width="3.1796875" style="6" bestFit="1" customWidth="1"/>
    <col min="9735" max="9740" width="3.6328125" style="6" customWidth="1"/>
    <col min="9741" max="9741" width="3" style="6" bestFit="1" customWidth="1"/>
    <col min="9742" max="9756" width="3.6328125" style="6" customWidth="1"/>
    <col min="9757" max="9757" width="4.6328125" style="6" customWidth="1"/>
    <col min="9758" max="9989" width="3.6328125" style="6"/>
    <col min="9990" max="9990" width="3.1796875" style="6" bestFit="1" customWidth="1"/>
    <col min="9991" max="9996" width="3.6328125" style="6" customWidth="1"/>
    <col min="9997" max="9997" width="3" style="6" bestFit="1" customWidth="1"/>
    <col min="9998" max="10012" width="3.6328125" style="6" customWidth="1"/>
    <col min="10013" max="10013" width="4.6328125" style="6" customWidth="1"/>
    <col min="10014" max="10245" width="3.6328125" style="6"/>
    <col min="10246" max="10246" width="3.1796875" style="6" bestFit="1" customWidth="1"/>
    <col min="10247" max="10252" width="3.6328125" style="6" customWidth="1"/>
    <col min="10253" max="10253" width="3" style="6" bestFit="1" customWidth="1"/>
    <col min="10254" max="10268" width="3.6328125" style="6" customWidth="1"/>
    <col min="10269" max="10269" width="4.6328125" style="6" customWidth="1"/>
    <col min="10270" max="10501" width="3.6328125" style="6"/>
    <col min="10502" max="10502" width="3.1796875" style="6" bestFit="1" customWidth="1"/>
    <col min="10503" max="10508" width="3.6328125" style="6" customWidth="1"/>
    <col min="10509" max="10509" width="3" style="6" bestFit="1" customWidth="1"/>
    <col min="10510" max="10524" width="3.6328125" style="6" customWidth="1"/>
    <col min="10525" max="10525" width="4.6328125" style="6" customWidth="1"/>
    <col min="10526" max="10757" width="3.6328125" style="6"/>
    <col min="10758" max="10758" width="3.1796875" style="6" bestFit="1" customWidth="1"/>
    <col min="10759" max="10764" width="3.6328125" style="6" customWidth="1"/>
    <col min="10765" max="10765" width="3" style="6" bestFit="1" customWidth="1"/>
    <col min="10766" max="10780" width="3.6328125" style="6" customWidth="1"/>
    <col min="10781" max="10781" width="4.6328125" style="6" customWidth="1"/>
    <col min="10782" max="11013" width="3.6328125" style="6"/>
    <col min="11014" max="11014" width="3.1796875" style="6" bestFit="1" customWidth="1"/>
    <col min="11015" max="11020" width="3.6328125" style="6" customWidth="1"/>
    <col min="11021" max="11021" width="3" style="6" bestFit="1" customWidth="1"/>
    <col min="11022" max="11036" width="3.6328125" style="6" customWidth="1"/>
    <col min="11037" max="11037" width="4.6328125" style="6" customWidth="1"/>
    <col min="11038" max="11269" width="3.6328125" style="6"/>
    <col min="11270" max="11270" width="3.1796875" style="6" bestFit="1" customWidth="1"/>
    <col min="11271" max="11276" width="3.6328125" style="6" customWidth="1"/>
    <col min="11277" max="11277" width="3" style="6" bestFit="1" customWidth="1"/>
    <col min="11278" max="11292" width="3.6328125" style="6" customWidth="1"/>
    <col min="11293" max="11293" width="4.6328125" style="6" customWidth="1"/>
    <col min="11294" max="11525" width="3.6328125" style="6"/>
    <col min="11526" max="11526" width="3.1796875" style="6" bestFit="1" customWidth="1"/>
    <col min="11527" max="11532" width="3.6328125" style="6" customWidth="1"/>
    <col min="11533" max="11533" width="3" style="6" bestFit="1" customWidth="1"/>
    <col min="11534" max="11548" width="3.6328125" style="6" customWidth="1"/>
    <col min="11549" max="11549" width="4.6328125" style="6" customWidth="1"/>
    <col min="11550" max="11781" width="3.6328125" style="6"/>
    <col min="11782" max="11782" width="3.1796875" style="6" bestFit="1" customWidth="1"/>
    <col min="11783" max="11788" width="3.6328125" style="6" customWidth="1"/>
    <col min="11789" max="11789" width="3" style="6" bestFit="1" customWidth="1"/>
    <col min="11790" max="11804" width="3.6328125" style="6" customWidth="1"/>
    <col min="11805" max="11805" width="4.6328125" style="6" customWidth="1"/>
    <col min="11806" max="12037" width="3.6328125" style="6"/>
    <col min="12038" max="12038" width="3.1796875" style="6" bestFit="1" customWidth="1"/>
    <col min="12039" max="12044" width="3.6328125" style="6" customWidth="1"/>
    <col min="12045" max="12045" width="3" style="6" bestFit="1" customWidth="1"/>
    <col min="12046" max="12060" width="3.6328125" style="6" customWidth="1"/>
    <col min="12061" max="12061" width="4.6328125" style="6" customWidth="1"/>
    <col min="12062" max="12293" width="3.6328125" style="6"/>
    <col min="12294" max="12294" width="3.1796875" style="6" bestFit="1" customWidth="1"/>
    <col min="12295" max="12300" width="3.6328125" style="6" customWidth="1"/>
    <col min="12301" max="12301" width="3" style="6" bestFit="1" customWidth="1"/>
    <col min="12302" max="12316" width="3.6328125" style="6" customWidth="1"/>
    <col min="12317" max="12317" width="4.6328125" style="6" customWidth="1"/>
    <col min="12318" max="12549" width="3.6328125" style="6"/>
    <col min="12550" max="12550" width="3.1796875" style="6" bestFit="1" customWidth="1"/>
    <col min="12551" max="12556" width="3.6328125" style="6" customWidth="1"/>
    <col min="12557" max="12557" width="3" style="6" bestFit="1" customWidth="1"/>
    <col min="12558" max="12572" width="3.6328125" style="6" customWidth="1"/>
    <col min="12573" max="12573" width="4.6328125" style="6" customWidth="1"/>
    <col min="12574" max="12805" width="3.6328125" style="6"/>
    <col min="12806" max="12806" width="3.1796875" style="6" bestFit="1" customWidth="1"/>
    <col min="12807" max="12812" width="3.6328125" style="6" customWidth="1"/>
    <col min="12813" max="12813" width="3" style="6" bestFit="1" customWidth="1"/>
    <col min="12814" max="12828" width="3.6328125" style="6" customWidth="1"/>
    <col min="12829" max="12829" width="4.6328125" style="6" customWidth="1"/>
    <col min="12830" max="13061" width="3.6328125" style="6"/>
    <col min="13062" max="13062" width="3.1796875" style="6" bestFit="1" customWidth="1"/>
    <col min="13063" max="13068" width="3.6328125" style="6" customWidth="1"/>
    <col min="13069" max="13069" width="3" style="6" bestFit="1" customWidth="1"/>
    <col min="13070" max="13084" width="3.6328125" style="6" customWidth="1"/>
    <col min="13085" max="13085" width="4.6328125" style="6" customWidth="1"/>
    <col min="13086" max="13317" width="3.6328125" style="6"/>
    <col min="13318" max="13318" width="3.1796875" style="6" bestFit="1" customWidth="1"/>
    <col min="13319" max="13324" width="3.6328125" style="6" customWidth="1"/>
    <col min="13325" max="13325" width="3" style="6" bestFit="1" customWidth="1"/>
    <col min="13326" max="13340" width="3.6328125" style="6" customWidth="1"/>
    <col min="13341" max="13341" width="4.6328125" style="6" customWidth="1"/>
    <col min="13342" max="13573" width="3.6328125" style="6"/>
    <col min="13574" max="13574" width="3.1796875" style="6" bestFit="1" customWidth="1"/>
    <col min="13575" max="13580" width="3.6328125" style="6" customWidth="1"/>
    <col min="13581" max="13581" width="3" style="6" bestFit="1" customWidth="1"/>
    <col min="13582" max="13596" width="3.6328125" style="6" customWidth="1"/>
    <col min="13597" max="13597" width="4.6328125" style="6" customWidth="1"/>
    <col min="13598" max="13829" width="3.6328125" style="6"/>
    <col min="13830" max="13830" width="3.1796875" style="6" bestFit="1" customWidth="1"/>
    <col min="13831" max="13836" width="3.6328125" style="6" customWidth="1"/>
    <col min="13837" max="13837" width="3" style="6" bestFit="1" customWidth="1"/>
    <col min="13838" max="13852" width="3.6328125" style="6" customWidth="1"/>
    <col min="13853" max="13853" width="4.6328125" style="6" customWidth="1"/>
    <col min="13854" max="14085" width="3.6328125" style="6"/>
    <col min="14086" max="14086" width="3.1796875" style="6" bestFit="1" customWidth="1"/>
    <col min="14087" max="14092" width="3.6328125" style="6" customWidth="1"/>
    <col min="14093" max="14093" width="3" style="6" bestFit="1" customWidth="1"/>
    <col min="14094" max="14108" width="3.6328125" style="6" customWidth="1"/>
    <col min="14109" max="14109" width="4.6328125" style="6" customWidth="1"/>
    <col min="14110" max="14341" width="3.6328125" style="6"/>
    <col min="14342" max="14342" width="3.1796875" style="6" bestFit="1" customWidth="1"/>
    <col min="14343" max="14348" width="3.6328125" style="6" customWidth="1"/>
    <col min="14349" max="14349" width="3" style="6" bestFit="1" customWidth="1"/>
    <col min="14350" max="14364" width="3.6328125" style="6" customWidth="1"/>
    <col min="14365" max="14365" width="4.6328125" style="6" customWidth="1"/>
    <col min="14366" max="14597" width="3.6328125" style="6"/>
    <col min="14598" max="14598" width="3.1796875" style="6" bestFit="1" customWidth="1"/>
    <col min="14599" max="14604" width="3.6328125" style="6" customWidth="1"/>
    <col min="14605" max="14605" width="3" style="6" bestFit="1" customWidth="1"/>
    <col min="14606" max="14620" width="3.6328125" style="6" customWidth="1"/>
    <col min="14621" max="14621" width="4.6328125" style="6" customWidth="1"/>
    <col min="14622" max="14853" width="3.6328125" style="6"/>
    <col min="14854" max="14854" width="3.1796875" style="6" bestFit="1" customWidth="1"/>
    <col min="14855" max="14860" width="3.6328125" style="6" customWidth="1"/>
    <col min="14861" max="14861" width="3" style="6" bestFit="1" customWidth="1"/>
    <col min="14862" max="14876" width="3.6328125" style="6" customWidth="1"/>
    <col min="14877" max="14877" width="4.6328125" style="6" customWidth="1"/>
    <col min="14878" max="15109" width="3.6328125" style="6"/>
    <col min="15110" max="15110" width="3.1796875" style="6" bestFit="1" customWidth="1"/>
    <col min="15111" max="15116" width="3.6328125" style="6" customWidth="1"/>
    <col min="15117" max="15117" width="3" style="6" bestFit="1" customWidth="1"/>
    <col min="15118" max="15132" width="3.6328125" style="6" customWidth="1"/>
    <col min="15133" max="15133" width="4.6328125" style="6" customWidth="1"/>
    <col min="15134" max="15365" width="3.6328125" style="6"/>
    <col min="15366" max="15366" width="3.1796875" style="6" bestFit="1" customWidth="1"/>
    <col min="15367" max="15372" width="3.6328125" style="6" customWidth="1"/>
    <col min="15373" max="15373" width="3" style="6" bestFit="1" customWidth="1"/>
    <col min="15374" max="15388" width="3.6328125" style="6" customWidth="1"/>
    <col min="15389" max="15389" width="4.6328125" style="6" customWidth="1"/>
    <col min="15390" max="15621" width="3.6328125" style="6"/>
    <col min="15622" max="15622" width="3.1796875" style="6" bestFit="1" customWidth="1"/>
    <col min="15623" max="15628" width="3.6328125" style="6" customWidth="1"/>
    <col min="15629" max="15629" width="3" style="6" bestFit="1" customWidth="1"/>
    <col min="15630" max="15644" width="3.6328125" style="6" customWidth="1"/>
    <col min="15645" max="15645" width="4.6328125" style="6" customWidth="1"/>
    <col min="15646" max="15877" width="3.6328125" style="6"/>
    <col min="15878" max="15878" width="3.1796875" style="6" bestFit="1" customWidth="1"/>
    <col min="15879" max="15884" width="3.6328125" style="6" customWidth="1"/>
    <col min="15885" max="15885" width="3" style="6" bestFit="1" customWidth="1"/>
    <col min="15886" max="15900" width="3.6328125" style="6" customWidth="1"/>
    <col min="15901" max="15901" width="4.6328125" style="6" customWidth="1"/>
    <col min="15902" max="16133" width="3.6328125" style="6"/>
    <col min="16134" max="16134" width="3.1796875" style="6" bestFit="1" customWidth="1"/>
    <col min="16135" max="16140" width="3.6328125" style="6" customWidth="1"/>
    <col min="16141" max="16141" width="3" style="6" bestFit="1" customWidth="1"/>
    <col min="16142" max="16156" width="3.6328125" style="6" customWidth="1"/>
    <col min="16157" max="16157" width="4.6328125" style="6" customWidth="1"/>
    <col min="16158" max="16384" width="3.6328125" style="6"/>
  </cols>
  <sheetData>
    <row r="1" spans="1:35" s="51" customFormat="1" ht="27" customHeight="1" x14ac:dyDescent="0.2">
      <c r="A1" s="34" t="s">
        <v>249</v>
      </c>
      <c r="F1" s="52"/>
      <c r="G1" s="52"/>
      <c r="H1" s="53"/>
      <c r="I1" s="53"/>
      <c r="J1" s="53"/>
      <c r="L1" s="175" t="s">
        <v>26</v>
      </c>
      <c r="M1" s="176"/>
      <c r="N1" s="177"/>
      <c r="O1" s="175"/>
      <c r="P1" s="176"/>
      <c r="Q1" s="176"/>
      <c r="R1" s="176"/>
      <c r="S1" s="176"/>
      <c r="T1" s="176"/>
      <c r="U1" s="176"/>
      <c r="V1" s="176"/>
      <c r="W1" s="176"/>
      <c r="X1" s="176"/>
      <c r="Y1" s="176"/>
      <c r="Z1" s="176"/>
      <c r="AA1" s="176"/>
      <c r="AB1" s="176"/>
      <c r="AC1" s="176"/>
      <c r="AD1" s="177"/>
      <c r="AE1" s="56"/>
      <c r="AF1" s="56"/>
      <c r="AG1" s="56"/>
    </row>
    <row r="2" spans="1:35" s="51" customFormat="1" ht="13" x14ac:dyDescent="0.2">
      <c r="A2" s="34"/>
      <c r="F2" s="52"/>
      <c r="G2" s="52"/>
      <c r="H2" s="53"/>
      <c r="I2" s="53"/>
      <c r="J2" s="53"/>
      <c r="L2" s="178" t="s">
        <v>79</v>
      </c>
      <c r="M2" s="178"/>
      <c r="N2" s="178"/>
      <c r="O2" s="104" t="str">
        <f>'治費書式3-3_経費内訳書'!O2</f>
        <v>□</v>
      </c>
      <c r="P2" s="179" t="str">
        <f>'治費書式3-3_経費内訳書'!P2:R2</f>
        <v>治験</v>
      </c>
      <c r="Q2" s="179"/>
      <c r="R2" s="179"/>
      <c r="S2" s="105" t="str">
        <f>'治費書式3-3_経費内訳書'!S2</f>
        <v>□</v>
      </c>
      <c r="T2" s="179" t="str">
        <f>'治費書式3-3_経費内訳書'!T2:W2</f>
        <v>拡大治験</v>
      </c>
      <c r="U2" s="179"/>
      <c r="V2" s="179"/>
      <c r="W2" s="179"/>
      <c r="X2" s="105" t="str">
        <f>'治費書式3-3_経費内訳書'!X2</f>
        <v>□</v>
      </c>
      <c r="Y2" s="179" t="str">
        <f>'治費書式3-3_経費内訳書'!Y2:AD2</f>
        <v>製造販売後臨床試験</v>
      </c>
      <c r="Z2" s="179"/>
      <c r="AA2" s="179"/>
      <c r="AB2" s="179"/>
      <c r="AC2" s="179"/>
      <c r="AD2" s="180"/>
      <c r="AE2" s="75"/>
      <c r="AF2" s="75"/>
      <c r="AG2" s="75"/>
    </row>
    <row r="3" spans="1:35" s="51" customFormat="1" ht="13.5" customHeight="1" x14ac:dyDescent="0.2">
      <c r="A3" s="34"/>
      <c r="F3" s="52"/>
      <c r="G3" s="52"/>
      <c r="H3" s="53"/>
      <c r="I3" s="53"/>
      <c r="J3" s="53"/>
      <c r="L3" s="178"/>
      <c r="M3" s="178"/>
      <c r="N3" s="178"/>
      <c r="O3" s="106" t="str">
        <f>'治費書式3-3_経費内訳書'!O3</f>
        <v>□</v>
      </c>
      <c r="P3" s="179" t="str">
        <f>'治費書式3-3_経費内訳書'!P3:R3</f>
        <v>医薬品　</v>
      </c>
      <c r="Q3" s="179"/>
      <c r="R3" s="179"/>
      <c r="S3" s="107" t="str">
        <f>'治費書式3-3_経費内訳書'!S3</f>
        <v>□</v>
      </c>
      <c r="T3" s="179" t="str">
        <f>'治費書式3-3_経費内訳書'!T3:W3</f>
        <v>医療機器</v>
      </c>
      <c r="U3" s="179"/>
      <c r="V3" s="179"/>
      <c r="W3" s="179"/>
      <c r="X3" s="107" t="str">
        <f>'治費書式3-3_経費内訳書'!X3</f>
        <v>■</v>
      </c>
      <c r="Y3" s="179" t="str">
        <f>'治費書式3-3_経費内訳書'!Y3:AD3</f>
        <v>再生医療等製品</v>
      </c>
      <c r="Z3" s="179"/>
      <c r="AA3" s="179"/>
      <c r="AB3" s="179"/>
      <c r="AC3" s="179"/>
      <c r="AD3" s="180"/>
      <c r="AE3" s="76"/>
      <c r="AF3" s="76"/>
      <c r="AG3" s="76"/>
      <c r="AI3" s="60"/>
    </row>
    <row r="4" spans="1:35" s="51" customFormat="1" ht="30" customHeight="1" x14ac:dyDescent="0.2">
      <c r="A4" s="194" t="s">
        <v>292</v>
      </c>
      <c r="B4" s="194"/>
      <c r="C4" s="194"/>
      <c r="D4" s="194"/>
      <c r="E4" s="194"/>
      <c r="F4" s="194"/>
      <c r="G4" s="194"/>
      <c r="H4" s="194"/>
      <c r="I4" s="194"/>
      <c r="J4" s="194"/>
      <c r="K4" s="194"/>
      <c r="L4" s="194"/>
      <c r="M4" s="194"/>
      <c r="N4" s="194"/>
      <c r="O4" s="194"/>
      <c r="P4" s="194"/>
      <c r="Q4" s="195" t="str">
        <f>IF(X3="■","（再生医療等製品）",IF(S3="■","（医療機器）",""))</f>
        <v>（再生医療等製品）</v>
      </c>
      <c r="R4" s="195"/>
      <c r="S4" s="195"/>
      <c r="T4" s="195"/>
      <c r="U4" s="195"/>
      <c r="V4" s="195"/>
      <c r="W4" s="195"/>
      <c r="X4" s="195"/>
      <c r="Y4" s="195"/>
      <c r="Z4" s="195"/>
      <c r="AA4" s="195"/>
      <c r="AB4" s="195"/>
      <c r="AC4" s="195"/>
      <c r="AD4" s="195"/>
      <c r="AE4" s="56"/>
      <c r="AF4" s="56"/>
      <c r="AG4" s="56"/>
      <c r="AI4" s="60"/>
    </row>
    <row r="5" spans="1:35" s="5" customFormat="1" ht="26.25" customHeight="1" x14ac:dyDescent="0.2">
      <c r="A5" s="193" t="s">
        <v>80</v>
      </c>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row>
    <row r="6" spans="1:35" s="5" customFormat="1" ht="26.25" customHeight="1" x14ac:dyDescent="0.2">
      <c r="A6" s="181" t="s">
        <v>223</v>
      </c>
      <c r="B6" s="182"/>
      <c r="C6" s="182"/>
      <c r="D6" s="182"/>
      <c r="E6" s="182"/>
      <c r="F6" s="182"/>
      <c r="G6" s="183"/>
      <c r="H6" s="184" t="str">
        <f>IF('治費書式3-3_経費内訳書'!H5="","",'治費書式3-3_経費内訳書'!H5)</f>
        <v/>
      </c>
      <c r="I6" s="185"/>
      <c r="J6" s="185"/>
      <c r="K6" s="185"/>
      <c r="L6" s="185"/>
      <c r="M6" s="185"/>
      <c r="N6" s="186"/>
      <c r="O6" s="172" t="s">
        <v>29</v>
      </c>
      <c r="P6" s="173"/>
      <c r="Q6" s="173"/>
      <c r="R6" s="173"/>
      <c r="S6" s="173"/>
      <c r="T6" s="173"/>
      <c r="U6" s="173"/>
      <c r="V6" s="174"/>
      <c r="W6" s="187" t="str">
        <f>IF('治費書式3-3_経費内訳書'!W5="","",'治費書式3-3_経費内訳書'!W5)</f>
        <v/>
      </c>
      <c r="X6" s="188"/>
      <c r="Y6" s="188"/>
      <c r="Z6" s="188"/>
      <c r="AA6" s="188"/>
      <c r="AB6" s="188"/>
      <c r="AC6" s="188"/>
      <c r="AD6" s="189"/>
    </row>
    <row r="7" spans="1:35" ht="25.5" customHeight="1" x14ac:dyDescent="0.2">
      <c r="A7" s="138" t="s">
        <v>66</v>
      </c>
      <c r="B7" s="139"/>
      <c r="C7" s="139"/>
      <c r="D7" s="139"/>
      <c r="E7" s="139"/>
      <c r="F7" s="139"/>
      <c r="G7" s="140"/>
      <c r="H7" s="190" t="str">
        <f>IF('治費書式3-3_経費内訳書'!H6="","",'治費書式3-3_経費内訳書'!H6)</f>
        <v/>
      </c>
      <c r="I7" s="191"/>
      <c r="J7" s="191"/>
      <c r="K7" s="191"/>
      <c r="L7" s="191"/>
      <c r="M7" s="191"/>
      <c r="N7" s="191"/>
      <c r="O7" s="191"/>
      <c r="P7" s="191"/>
      <c r="Q7" s="191"/>
      <c r="R7" s="191"/>
      <c r="S7" s="191"/>
      <c r="T7" s="191"/>
      <c r="U7" s="191"/>
      <c r="V7" s="191"/>
      <c r="W7" s="191"/>
      <c r="X7" s="191"/>
      <c r="Y7" s="191"/>
      <c r="Z7" s="191"/>
      <c r="AA7" s="191"/>
      <c r="AB7" s="191"/>
      <c r="AC7" s="191"/>
      <c r="AD7" s="192"/>
    </row>
    <row r="8" spans="1:35" ht="12" customHeight="1" x14ac:dyDescent="0.2">
      <c r="A8" s="92"/>
      <c r="B8" s="92"/>
      <c r="C8" s="92"/>
      <c r="D8" s="92"/>
      <c r="E8" s="92"/>
      <c r="F8" s="92"/>
      <c r="G8" s="92"/>
      <c r="H8" s="7"/>
      <c r="I8" s="7"/>
      <c r="J8" s="7"/>
      <c r="K8" s="7"/>
      <c r="L8" s="7"/>
      <c r="M8" s="7"/>
      <c r="N8" s="7"/>
      <c r="O8" s="7"/>
      <c r="P8" s="7"/>
      <c r="Q8" s="7"/>
      <c r="R8" s="7"/>
      <c r="S8" s="7"/>
      <c r="T8" s="7"/>
      <c r="U8" s="7"/>
      <c r="V8" s="7"/>
      <c r="W8" s="7"/>
      <c r="X8" s="7"/>
      <c r="Y8" s="7"/>
      <c r="Z8" s="7"/>
      <c r="AA8" s="7"/>
      <c r="AB8" s="7"/>
      <c r="AC8" s="7"/>
      <c r="AD8" s="7"/>
    </row>
    <row r="9" spans="1:35" ht="11.25" customHeight="1" x14ac:dyDescent="0.2">
      <c r="A9" s="144" t="s">
        <v>20</v>
      </c>
      <c r="B9" s="145"/>
      <c r="C9" s="145"/>
      <c r="D9" s="145"/>
      <c r="E9" s="145"/>
      <c r="F9" s="145"/>
      <c r="G9" s="146"/>
      <c r="H9" s="171" t="s">
        <v>3</v>
      </c>
      <c r="I9" s="172" t="s">
        <v>4</v>
      </c>
      <c r="J9" s="173"/>
      <c r="K9" s="173"/>
      <c r="L9" s="173"/>
      <c r="M9" s="173"/>
      <c r="N9" s="173"/>
      <c r="O9" s="173"/>
      <c r="P9" s="173"/>
      <c r="Q9" s="173"/>
      <c r="R9" s="173"/>
      <c r="S9" s="173"/>
      <c r="T9" s="173"/>
      <c r="U9" s="173"/>
      <c r="V9" s="173"/>
      <c r="W9" s="173"/>
      <c r="X9" s="173"/>
      <c r="Y9" s="173"/>
      <c r="Z9" s="173"/>
      <c r="AA9" s="173"/>
      <c r="AB9" s="173"/>
      <c r="AC9" s="173"/>
      <c r="AD9" s="174"/>
    </row>
    <row r="10" spans="1:35" ht="19.5" customHeight="1" x14ac:dyDescent="0.2">
      <c r="A10" s="168"/>
      <c r="B10" s="169"/>
      <c r="C10" s="169"/>
      <c r="D10" s="169"/>
      <c r="E10" s="169"/>
      <c r="F10" s="169"/>
      <c r="G10" s="170"/>
      <c r="H10" s="171"/>
      <c r="I10" s="162" t="s">
        <v>5</v>
      </c>
      <c r="J10" s="163"/>
      <c r="K10" s="163"/>
      <c r="L10" s="163"/>
      <c r="M10" s="163"/>
      <c r="N10" s="164"/>
      <c r="O10" s="162" t="s">
        <v>6</v>
      </c>
      <c r="P10" s="163"/>
      <c r="Q10" s="163"/>
      <c r="R10" s="163"/>
      <c r="S10" s="163"/>
      <c r="T10" s="163"/>
      <c r="U10" s="163"/>
      <c r="V10" s="164"/>
      <c r="W10" s="162" t="s">
        <v>7</v>
      </c>
      <c r="X10" s="163"/>
      <c r="Y10" s="163"/>
      <c r="Z10" s="163"/>
      <c r="AA10" s="163"/>
      <c r="AB10" s="163"/>
      <c r="AC10" s="164"/>
      <c r="AD10" s="165" t="s">
        <v>8</v>
      </c>
    </row>
    <row r="11" spans="1:35" ht="20.149999999999999" customHeight="1" x14ac:dyDescent="0.2">
      <c r="A11" s="147"/>
      <c r="B11" s="148"/>
      <c r="C11" s="148"/>
      <c r="D11" s="148"/>
      <c r="E11" s="148"/>
      <c r="F11" s="148"/>
      <c r="G11" s="149"/>
      <c r="H11" s="171"/>
      <c r="I11" s="8"/>
      <c r="J11" s="167" t="s">
        <v>22</v>
      </c>
      <c r="K11" s="167"/>
      <c r="L11" s="167"/>
      <c r="M11" s="88">
        <v>1</v>
      </c>
      <c r="N11" s="94" t="s">
        <v>23</v>
      </c>
      <c r="O11" s="96"/>
      <c r="P11" s="167" t="s">
        <v>22</v>
      </c>
      <c r="Q11" s="167"/>
      <c r="R11" s="167"/>
      <c r="S11" s="167"/>
      <c r="T11" s="88">
        <v>3</v>
      </c>
      <c r="U11" s="88"/>
      <c r="V11" s="94" t="s">
        <v>23</v>
      </c>
      <c r="W11" s="96"/>
      <c r="X11" s="167" t="s">
        <v>22</v>
      </c>
      <c r="Y11" s="167"/>
      <c r="Z11" s="167"/>
      <c r="AA11" s="88">
        <v>5</v>
      </c>
      <c r="AB11" s="88"/>
      <c r="AC11" s="94" t="s">
        <v>23</v>
      </c>
      <c r="AD11" s="166"/>
    </row>
    <row r="12" spans="1:35" ht="30" customHeight="1" x14ac:dyDescent="0.2">
      <c r="A12" s="83" t="s">
        <v>9</v>
      </c>
      <c r="B12" s="119" t="s">
        <v>67</v>
      </c>
      <c r="C12" s="119"/>
      <c r="D12" s="119"/>
      <c r="E12" s="119"/>
      <c r="F12" s="119"/>
      <c r="G12" s="119"/>
      <c r="H12" s="85">
        <v>2</v>
      </c>
      <c r="I12" s="61"/>
      <c r="J12" s="120" t="s">
        <v>42</v>
      </c>
      <c r="K12" s="120"/>
      <c r="L12" s="120"/>
      <c r="M12" s="120"/>
      <c r="N12" s="121"/>
      <c r="O12" s="61"/>
      <c r="P12" s="120" t="s">
        <v>43</v>
      </c>
      <c r="Q12" s="120"/>
      <c r="R12" s="120"/>
      <c r="S12" s="120"/>
      <c r="T12" s="120"/>
      <c r="U12" s="120"/>
      <c r="V12" s="121"/>
      <c r="W12" s="61"/>
      <c r="X12" s="120" t="s">
        <v>44</v>
      </c>
      <c r="Y12" s="120"/>
      <c r="Z12" s="120"/>
      <c r="AA12" s="120"/>
      <c r="AB12" s="120"/>
      <c r="AC12" s="121"/>
      <c r="AD12" s="37" t="str">
        <f>IF(AND(I12="",O12="",W12=""),"─",IF(AND(W12="",O12=""),H12,IF(W12="",H12*3,H12*5)))</f>
        <v>─</v>
      </c>
      <c r="AE12" s="59" t="s">
        <v>253</v>
      </c>
    </row>
    <row r="13" spans="1:35" ht="30" customHeight="1" x14ac:dyDescent="0.2">
      <c r="A13" s="83" t="s">
        <v>10</v>
      </c>
      <c r="B13" s="119" t="s">
        <v>68</v>
      </c>
      <c r="C13" s="119"/>
      <c r="D13" s="119"/>
      <c r="E13" s="119"/>
      <c r="F13" s="119"/>
      <c r="G13" s="119"/>
      <c r="H13" s="83">
        <v>1</v>
      </c>
      <c r="I13" s="61"/>
      <c r="J13" s="120" t="s">
        <v>45</v>
      </c>
      <c r="K13" s="120"/>
      <c r="L13" s="120"/>
      <c r="M13" s="120"/>
      <c r="N13" s="121"/>
      <c r="O13" s="61"/>
      <c r="P13" s="120" t="s">
        <v>46</v>
      </c>
      <c r="Q13" s="120"/>
      <c r="R13" s="120"/>
      <c r="S13" s="120"/>
      <c r="T13" s="120"/>
      <c r="U13" s="120"/>
      <c r="V13" s="121"/>
      <c r="W13" s="62"/>
      <c r="X13" s="122" t="s">
        <v>11</v>
      </c>
      <c r="Y13" s="122"/>
      <c r="Z13" s="122"/>
      <c r="AA13" s="122"/>
      <c r="AB13" s="122"/>
      <c r="AC13" s="123"/>
      <c r="AD13" s="37" t="str">
        <f t="shared" ref="AD13:AD28" si="0">IF(AND(I13="",O13="",W13=""),"─",IF(AND(W13="",O13=""),H13,IF(W13="",H13*3,H13*5)))</f>
        <v>─</v>
      </c>
      <c r="AE13" s="57" t="s">
        <v>254</v>
      </c>
    </row>
    <row r="14" spans="1:35" ht="30" customHeight="1" x14ac:dyDescent="0.2">
      <c r="A14" s="83" t="s">
        <v>12</v>
      </c>
      <c r="B14" s="119" t="s">
        <v>213</v>
      </c>
      <c r="C14" s="119"/>
      <c r="D14" s="119"/>
      <c r="E14" s="119"/>
      <c r="F14" s="119"/>
      <c r="G14" s="119"/>
      <c r="H14" s="83">
        <v>1</v>
      </c>
      <c r="I14" s="61"/>
      <c r="J14" s="160" t="s">
        <v>47</v>
      </c>
      <c r="K14" s="160"/>
      <c r="L14" s="160"/>
      <c r="M14" s="160"/>
      <c r="N14" s="161"/>
      <c r="O14" s="77"/>
      <c r="P14" s="160" t="s">
        <v>48</v>
      </c>
      <c r="Q14" s="160"/>
      <c r="R14" s="160"/>
      <c r="S14" s="160"/>
      <c r="T14" s="160"/>
      <c r="U14" s="160"/>
      <c r="V14" s="161"/>
      <c r="W14" s="61"/>
      <c r="X14" s="120" t="s">
        <v>49</v>
      </c>
      <c r="Y14" s="120"/>
      <c r="Z14" s="120"/>
      <c r="AA14" s="120"/>
      <c r="AB14" s="120"/>
      <c r="AC14" s="121"/>
      <c r="AD14" s="37" t="str">
        <f>IF(S2="■","",IF(AND(I14="",O14="",W14=""),"─",IF(AND(W14="",O14=""),H14,IF(W14="",H14*3,H14*5))))</f>
        <v>─</v>
      </c>
      <c r="AE14" s="57" t="str">
        <f>IF($S$2="■",AI14,AG14)</f>
        <v>評価の対象である被験製品の製造承認状況について算定すること。なお、製造販売後臨床試験の場合は、当該要素を算定しない。</v>
      </c>
      <c r="AG14" s="57" t="s">
        <v>255</v>
      </c>
      <c r="AI14" s="9" t="s">
        <v>303</v>
      </c>
    </row>
    <row r="15" spans="1:35" ht="30" customHeight="1" x14ac:dyDescent="0.2">
      <c r="A15" s="83" t="s">
        <v>13</v>
      </c>
      <c r="B15" s="119" t="s">
        <v>69</v>
      </c>
      <c r="C15" s="119"/>
      <c r="D15" s="119"/>
      <c r="E15" s="119"/>
      <c r="F15" s="119"/>
      <c r="G15" s="119"/>
      <c r="H15" s="83">
        <v>2</v>
      </c>
      <c r="I15" s="61"/>
      <c r="J15" s="120" t="s">
        <v>33</v>
      </c>
      <c r="K15" s="120"/>
      <c r="L15" s="120"/>
      <c r="M15" s="120"/>
      <c r="N15" s="121"/>
      <c r="O15" s="61"/>
      <c r="P15" s="120" t="s">
        <v>50</v>
      </c>
      <c r="Q15" s="120"/>
      <c r="R15" s="120"/>
      <c r="S15" s="120"/>
      <c r="T15" s="120"/>
      <c r="U15" s="120"/>
      <c r="V15" s="121"/>
      <c r="W15" s="61"/>
      <c r="X15" s="120" t="s">
        <v>34</v>
      </c>
      <c r="Y15" s="120"/>
      <c r="Z15" s="120"/>
      <c r="AA15" s="120"/>
      <c r="AB15" s="120"/>
      <c r="AC15" s="121"/>
      <c r="AD15" s="37" t="str">
        <f>IF(S2="■","",IF(AND(I15="",O15="",W15=""),"─",IF(AND(W15="",O15=""),H15,IF(W15="",H15*3,H15*5))))</f>
        <v>─</v>
      </c>
      <c r="AE15" s="57" t="str">
        <f>IF($S$2="■",AI15,AG15)</f>
        <v>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v>
      </c>
      <c r="AG15" s="59" t="s">
        <v>256</v>
      </c>
      <c r="AI15" s="9" t="s">
        <v>303</v>
      </c>
    </row>
    <row r="16" spans="1:35" ht="30" customHeight="1" x14ac:dyDescent="0.2">
      <c r="A16" s="83" t="s">
        <v>14</v>
      </c>
      <c r="B16" s="119" t="s">
        <v>71</v>
      </c>
      <c r="C16" s="119"/>
      <c r="D16" s="119"/>
      <c r="E16" s="119"/>
      <c r="F16" s="119"/>
      <c r="G16" s="119"/>
      <c r="H16" s="83">
        <v>1</v>
      </c>
      <c r="I16" s="62"/>
      <c r="J16" s="122"/>
      <c r="K16" s="122"/>
      <c r="L16" s="122"/>
      <c r="M16" s="122"/>
      <c r="N16" s="123"/>
      <c r="O16" s="61"/>
      <c r="P16" s="120" t="s">
        <v>72</v>
      </c>
      <c r="Q16" s="120"/>
      <c r="R16" s="120"/>
      <c r="S16" s="120"/>
      <c r="T16" s="120"/>
      <c r="U16" s="120"/>
      <c r="V16" s="121"/>
      <c r="W16" s="61"/>
      <c r="X16" s="120" t="s">
        <v>73</v>
      </c>
      <c r="Y16" s="120"/>
      <c r="Z16" s="120"/>
      <c r="AA16" s="120"/>
      <c r="AB16" s="120"/>
      <c r="AC16" s="121"/>
      <c r="AD16" s="37" t="str">
        <f t="shared" si="0"/>
        <v>─</v>
      </c>
      <c r="AE16" s="59" t="s">
        <v>257</v>
      </c>
    </row>
    <row r="17" spans="1:35" ht="30" customHeight="1" x14ac:dyDescent="0.2">
      <c r="A17" s="83" t="s">
        <v>76</v>
      </c>
      <c r="B17" s="138" t="s">
        <v>81</v>
      </c>
      <c r="C17" s="139"/>
      <c r="D17" s="139"/>
      <c r="E17" s="139"/>
      <c r="F17" s="139"/>
      <c r="G17" s="140"/>
      <c r="H17" s="83">
        <v>2</v>
      </c>
      <c r="I17" s="78"/>
      <c r="J17" s="158"/>
      <c r="K17" s="158"/>
      <c r="L17" s="158"/>
      <c r="M17" s="158"/>
      <c r="N17" s="159"/>
      <c r="O17" s="62"/>
      <c r="P17" s="122"/>
      <c r="Q17" s="122"/>
      <c r="R17" s="122"/>
      <c r="S17" s="122"/>
      <c r="T17" s="122"/>
      <c r="U17" s="122"/>
      <c r="V17" s="123"/>
      <c r="W17" s="61"/>
      <c r="X17" s="120" t="s">
        <v>82</v>
      </c>
      <c r="Y17" s="120"/>
      <c r="Z17" s="120"/>
      <c r="AA17" s="120"/>
      <c r="AB17" s="120"/>
      <c r="AC17" s="121"/>
      <c r="AD17" s="37" t="str">
        <f t="shared" si="0"/>
        <v>─</v>
      </c>
      <c r="AE17" s="57" t="s">
        <v>258</v>
      </c>
    </row>
    <row r="18" spans="1:35" ht="30" customHeight="1" x14ac:dyDescent="0.2">
      <c r="A18" s="83" t="s">
        <v>86</v>
      </c>
      <c r="B18" s="119" t="s">
        <v>212</v>
      </c>
      <c r="C18" s="119"/>
      <c r="D18" s="119"/>
      <c r="E18" s="119"/>
      <c r="F18" s="119"/>
      <c r="G18" s="119"/>
      <c r="H18" s="83">
        <v>3</v>
      </c>
      <c r="I18" s="61"/>
      <c r="J18" s="120" t="s">
        <v>142</v>
      </c>
      <c r="K18" s="120"/>
      <c r="L18" s="120"/>
      <c r="M18" s="120"/>
      <c r="N18" s="121"/>
      <c r="O18" s="62"/>
      <c r="P18" s="122"/>
      <c r="Q18" s="122"/>
      <c r="R18" s="122"/>
      <c r="S18" s="122"/>
      <c r="T18" s="122"/>
      <c r="U18" s="122"/>
      <c r="V18" s="123"/>
      <c r="W18" s="62"/>
      <c r="X18" s="122"/>
      <c r="Y18" s="122"/>
      <c r="Z18" s="122"/>
      <c r="AA18" s="122"/>
      <c r="AB18" s="122"/>
      <c r="AC18" s="123"/>
      <c r="AD18" s="37" t="str">
        <f>IF(S2="■","",IF(AND(I18="",O18="",W18=""),"─",IF(AND(W18="",O18=""),H18,IF(W18="",H18*3,H18*5))))</f>
        <v>─</v>
      </c>
      <c r="AE18" s="57" t="str">
        <f>IF($S$2="■",AI18,AG18)</f>
        <v>対照となる治療群に対照製品（プラセボを含む）使用する場合に算定すること。</v>
      </c>
      <c r="AG18" s="57" t="s">
        <v>259</v>
      </c>
      <c r="AI18" s="9" t="s">
        <v>303</v>
      </c>
    </row>
    <row r="19" spans="1:35" ht="30" customHeight="1" x14ac:dyDescent="0.2">
      <c r="A19" s="83" t="s">
        <v>87</v>
      </c>
      <c r="B19" s="138" t="s">
        <v>246</v>
      </c>
      <c r="C19" s="139"/>
      <c r="D19" s="139"/>
      <c r="E19" s="139"/>
      <c r="F19" s="139"/>
      <c r="G19" s="140"/>
      <c r="H19" s="83">
        <v>1</v>
      </c>
      <c r="I19" s="78"/>
      <c r="J19" s="158"/>
      <c r="K19" s="158"/>
      <c r="L19" s="158"/>
      <c r="M19" s="158"/>
      <c r="N19" s="159"/>
      <c r="O19" s="61"/>
      <c r="P19" s="120" t="s">
        <v>220</v>
      </c>
      <c r="Q19" s="120"/>
      <c r="R19" s="120"/>
      <c r="S19" s="120"/>
      <c r="T19" s="120"/>
      <c r="U19" s="120"/>
      <c r="V19" s="121"/>
      <c r="W19" s="61"/>
      <c r="X19" s="120" t="s">
        <v>221</v>
      </c>
      <c r="Y19" s="120"/>
      <c r="Z19" s="120"/>
      <c r="AA19" s="120"/>
      <c r="AB19" s="120"/>
      <c r="AC19" s="121"/>
      <c r="AD19" s="37" t="str">
        <f>IF(AND(I19="",O19="",W19=""),"─",IF(AND(W19="",O19=""),H19,IF(W19="",H19*3,H19*5)))</f>
        <v>─</v>
      </c>
      <c r="AE19" s="57" t="s">
        <v>260</v>
      </c>
    </row>
    <row r="20" spans="1:35" ht="30" customHeight="1" x14ac:dyDescent="0.2">
      <c r="A20" s="83" t="s">
        <v>88</v>
      </c>
      <c r="B20" s="119" t="s">
        <v>214</v>
      </c>
      <c r="C20" s="119"/>
      <c r="D20" s="119"/>
      <c r="E20" s="119"/>
      <c r="F20" s="119"/>
      <c r="G20" s="119"/>
      <c r="H20" s="83">
        <v>1</v>
      </c>
      <c r="I20" s="61"/>
      <c r="J20" s="120" t="s">
        <v>51</v>
      </c>
      <c r="K20" s="120"/>
      <c r="L20" s="120"/>
      <c r="M20" s="120"/>
      <c r="N20" s="121"/>
      <c r="O20" s="61"/>
      <c r="P20" s="120" t="s">
        <v>215</v>
      </c>
      <c r="Q20" s="120"/>
      <c r="R20" s="120"/>
      <c r="S20" s="120"/>
      <c r="T20" s="120"/>
      <c r="U20" s="120"/>
      <c r="V20" s="121"/>
      <c r="W20" s="61"/>
      <c r="X20" s="120" t="s">
        <v>216</v>
      </c>
      <c r="Y20" s="120"/>
      <c r="Z20" s="120"/>
      <c r="AA20" s="120"/>
      <c r="AB20" s="120"/>
      <c r="AC20" s="121"/>
      <c r="AD20" s="37" t="str">
        <f t="shared" si="0"/>
        <v>─</v>
      </c>
      <c r="AE20" s="58" t="s">
        <v>261</v>
      </c>
    </row>
    <row r="21" spans="1:35" ht="20.149999999999999" customHeight="1" x14ac:dyDescent="0.2">
      <c r="A21" s="142" t="s">
        <v>15</v>
      </c>
      <c r="B21" s="119" t="s">
        <v>217</v>
      </c>
      <c r="C21" s="119"/>
      <c r="D21" s="119"/>
      <c r="E21" s="119"/>
      <c r="F21" s="119"/>
      <c r="G21" s="119"/>
      <c r="H21" s="83">
        <v>3</v>
      </c>
      <c r="I21" s="63" t="str">
        <f>IF(O22="","",IF(O22&lt;=4,"○",""))</f>
        <v/>
      </c>
      <c r="J21" s="120" t="s">
        <v>52</v>
      </c>
      <c r="K21" s="120"/>
      <c r="L21" s="120"/>
      <c r="M21" s="120"/>
      <c r="N21" s="121"/>
      <c r="O21" s="63" t="str">
        <f>IF(O22="","",IF(AND(O22&gt;=5,O22&lt;=24),"○",""))</f>
        <v/>
      </c>
      <c r="P21" s="120" t="s">
        <v>53</v>
      </c>
      <c r="Q21" s="120"/>
      <c r="R21" s="120"/>
      <c r="S21" s="120"/>
      <c r="T21" s="120"/>
      <c r="U21" s="120"/>
      <c r="V21" s="121"/>
      <c r="W21" s="63" t="str">
        <f>IF(O22="","",IF(O22&gt;=25,"○",""))</f>
        <v/>
      </c>
      <c r="X21" s="120" t="s">
        <v>186</v>
      </c>
      <c r="Y21" s="120"/>
      <c r="Z21" s="120"/>
      <c r="AA21" s="120"/>
      <c r="AB21" s="120"/>
      <c r="AC21" s="121"/>
      <c r="AD21" s="37" t="str">
        <f t="shared" si="0"/>
        <v>─</v>
      </c>
      <c r="AE21" s="117" t="str">
        <f>IF(S2="■",AI21,AG21)</f>
        <v>個々の被験者における治験製品（治験製品に準じて依頼者から提供される再生医療等製品・治験製品と同等に管理を求められる再生医療等製品などを含む）を投与する期間について算定すること。単回投与などのように1週間に満たない投与期間の場合には、「1週」として算定すること。また、投与期間が固定されていない場合には、想定される平均的な投与期間を算定することで構わない。ただし、実際の投与期間が著しく想定を超えた場合には、試験終了時までに追加算定すること。なお、投与期間が長期に渡る場合には、期間を分割して算定しても構わない。</v>
      </c>
      <c r="AG21" s="109" t="s">
        <v>262</v>
      </c>
      <c r="AI21" s="9" t="s">
        <v>300</v>
      </c>
    </row>
    <row r="22" spans="1:35" ht="30" customHeight="1" x14ac:dyDescent="0.2">
      <c r="A22" s="143"/>
      <c r="B22" s="119"/>
      <c r="C22" s="119"/>
      <c r="D22" s="119"/>
      <c r="E22" s="119"/>
      <c r="F22" s="119"/>
      <c r="G22" s="119"/>
      <c r="H22" s="156" t="s">
        <v>187</v>
      </c>
      <c r="I22" s="115"/>
      <c r="J22" s="115"/>
      <c r="K22" s="115"/>
      <c r="L22" s="115"/>
      <c r="M22" s="115"/>
      <c r="N22" s="157"/>
      <c r="O22" s="66"/>
      <c r="P22" s="151" t="s">
        <v>168</v>
      </c>
      <c r="Q22" s="151"/>
      <c r="R22" s="151"/>
      <c r="S22" s="151"/>
      <c r="T22" s="151"/>
      <c r="U22" s="151"/>
      <c r="V22" s="152"/>
      <c r="W22" s="153" t="s">
        <v>169</v>
      </c>
      <c r="X22" s="154"/>
      <c r="Y22" s="154"/>
      <c r="Z22" s="154"/>
      <c r="AA22" s="154"/>
      <c r="AB22" s="154"/>
      <c r="AC22" s="155"/>
      <c r="AD22" s="37">
        <f>IF(O22="",0,IF(O22&lt;50,0,4*ROUNDUP((O22-49)/12,0)))</f>
        <v>0</v>
      </c>
      <c r="AE22" s="118"/>
      <c r="AG22" s="110"/>
    </row>
    <row r="23" spans="1:35" ht="45" customHeight="1" x14ac:dyDescent="0.2">
      <c r="A23" s="83" t="s">
        <v>16</v>
      </c>
      <c r="B23" s="119" t="s">
        <v>70</v>
      </c>
      <c r="C23" s="119"/>
      <c r="D23" s="119"/>
      <c r="E23" s="119"/>
      <c r="F23" s="119"/>
      <c r="G23" s="119"/>
      <c r="H23" s="83">
        <v>1</v>
      </c>
      <c r="I23" s="61"/>
      <c r="J23" s="120" t="s">
        <v>54</v>
      </c>
      <c r="K23" s="120"/>
      <c r="L23" s="120"/>
      <c r="M23" s="120"/>
      <c r="N23" s="121"/>
      <c r="O23" s="61"/>
      <c r="P23" s="120" t="s">
        <v>202</v>
      </c>
      <c r="Q23" s="120"/>
      <c r="R23" s="120"/>
      <c r="S23" s="120"/>
      <c r="T23" s="120"/>
      <c r="U23" s="120"/>
      <c r="V23" s="121"/>
      <c r="W23" s="61"/>
      <c r="X23" s="120" t="s">
        <v>55</v>
      </c>
      <c r="Y23" s="120"/>
      <c r="Z23" s="120"/>
      <c r="AA23" s="120"/>
      <c r="AB23" s="120"/>
      <c r="AC23" s="121"/>
      <c r="AD23" s="37" t="str">
        <f>IF(AND(I23="",O23="",W23=""),"─",IF(AND(W23="",O23=""),H23,IF(W23="",H23*3,H23*5)))</f>
        <v>─</v>
      </c>
      <c r="AE23" s="57" t="s">
        <v>263</v>
      </c>
    </row>
    <row r="24" spans="1:35" ht="30" customHeight="1" x14ac:dyDescent="0.2">
      <c r="A24" s="83" t="s">
        <v>77</v>
      </c>
      <c r="B24" s="119" t="s">
        <v>21</v>
      </c>
      <c r="C24" s="119"/>
      <c r="D24" s="119"/>
      <c r="E24" s="119"/>
      <c r="F24" s="119"/>
      <c r="G24" s="119"/>
      <c r="H24" s="83">
        <v>1</v>
      </c>
      <c r="I24" s="61"/>
      <c r="J24" s="120" t="s">
        <v>56</v>
      </c>
      <c r="K24" s="120"/>
      <c r="L24" s="120"/>
      <c r="M24" s="120"/>
      <c r="N24" s="121"/>
      <c r="O24" s="61"/>
      <c r="P24" s="120" t="s">
        <v>57</v>
      </c>
      <c r="Q24" s="120"/>
      <c r="R24" s="120"/>
      <c r="S24" s="120"/>
      <c r="T24" s="120"/>
      <c r="U24" s="120"/>
      <c r="V24" s="121"/>
      <c r="W24" s="61"/>
      <c r="X24" s="120" t="s">
        <v>58</v>
      </c>
      <c r="Y24" s="120"/>
      <c r="Z24" s="120"/>
      <c r="AA24" s="120"/>
      <c r="AB24" s="120"/>
      <c r="AC24" s="121"/>
      <c r="AD24" s="37" t="str">
        <f t="shared" si="0"/>
        <v>─</v>
      </c>
      <c r="AE24" s="57" t="s">
        <v>264</v>
      </c>
    </row>
    <row r="25" spans="1:35" ht="20.149999999999999" customHeight="1" x14ac:dyDescent="0.2">
      <c r="A25" s="142" t="s">
        <v>17</v>
      </c>
      <c r="B25" s="144" t="s">
        <v>91</v>
      </c>
      <c r="C25" s="145"/>
      <c r="D25" s="145"/>
      <c r="E25" s="145"/>
      <c r="F25" s="145"/>
      <c r="G25" s="146"/>
      <c r="H25" s="83">
        <v>2</v>
      </c>
      <c r="I25" s="63" t="str">
        <f>IF(O26="","",IF(O26&lt;=4,"○",""))</f>
        <v/>
      </c>
      <c r="J25" s="120" t="s">
        <v>59</v>
      </c>
      <c r="K25" s="120"/>
      <c r="L25" s="120"/>
      <c r="M25" s="120"/>
      <c r="N25" s="121"/>
      <c r="O25" s="63" t="str">
        <f>IF(O26="","",IF(AND(O26&gt;=5,O26&lt;=9),"○",""))</f>
        <v/>
      </c>
      <c r="P25" s="120" t="s">
        <v>60</v>
      </c>
      <c r="Q25" s="120"/>
      <c r="R25" s="120"/>
      <c r="S25" s="120"/>
      <c r="T25" s="120"/>
      <c r="U25" s="120"/>
      <c r="V25" s="121"/>
      <c r="W25" s="63" t="str">
        <f>IF(O26="","",IF(O26&gt;=10,"○",""))</f>
        <v/>
      </c>
      <c r="X25" s="120" t="s">
        <v>92</v>
      </c>
      <c r="Y25" s="120"/>
      <c r="Z25" s="120"/>
      <c r="AA25" s="120"/>
      <c r="AB25" s="120"/>
      <c r="AC25" s="121"/>
      <c r="AD25" s="37" t="str">
        <f t="shared" si="0"/>
        <v>─</v>
      </c>
      <c r="AE25" s="117" t="s">
        <v>265</v>
      </c>
    </row>
    <row r="26" spans="1:35" ht="30" customHeight="1" x14ac:dyDescent="0.2">
      <c r="A26" s="143"/>
      <c r="B26" s="147"/>
      <c r="C26" s="148"/>
      <c r="D26" s="148"/>
      <c r="E26" s="148"/>
      <c r="F26" s="148"/>
      <c r="G26" s="149"/>
      <c r="H26" s="138" t="s">
        <v>171</v>
      </c>
      <c r="I26" s="139"/>
      <c r="J26" s="139"/>
      <c r="K26" s="139"/>
      <c r="L26" s="139"/>
      <c r="M26" s="139"/>
      <c r="N26" s="140"/>
      <c r="O26" s="61"/>
      <c r="P26" s="151" t="s">
        <v>170</v>
      </c>
      <c r="Q26" s="151"/>
      <c r="R26" s="151"/>
      <c r="S26" s="151"/>
      <c r="T26" s="151"/>
      <c r="U26" s="151"/>
      <c r="V26" s="152"/>
      <c r="W26" s="153" t="s">
        <v>169</v>
      </c>
      <c r="X26" s="154"/>
      <c r="Y26" s="154"/>
      <c r="Z26" s="154"/>
      <c r="AA26" s="154"/>
      <c r="AB26" s="154"/>
      <c r="AC26" s="155"/>
      <c r="AD26" s="37">
        <f>IF(O26="",0,IF(O26&lt;12,0,3*ROUNDUP((O26-12)/3,0)))</f>
        <v>0</v>
      </c>
      <c r="AE26" s="118"/>
    </row>
    <row r="27" spans="1:35" ht="30" customHeight="1" x14ac:dyDescent="0.2">
      <c r="A27" s="83" t="s">
        <v>131</v>
      </c>
      <c r="B27" s="119" t="s">
        <v>141</v>
      </c>
      <c r="C27" s="119"/>
      <c r="D27" s="119"/>
      <c r="E27" s="119"/>
      <c r="F27" s="119"/>
      <c r="G27" s="119"/>
      <c r="H27" s="83">
        <v>1</v>
      </c>
      <c r="I27" s="61"/>
      <c r="J27" s="120" t="s">
        <v>138</v>
      </c>
      <c r="K27" s="120"/>
      <c r="L27" s="120"/>
      <c r="M27" s="120"/>
      <c r="N27" s="121"/>
      <c r="O27" s="61"/>
      <c r="P27" s="120" t="s">
        <v>139</v>
      </c>
      <c r="Q27" s="120"/>
      <c r="R27" s="120"/>
      <c r="S27" s="120"/>
      <c r="T27" s="120"/>
      <c r="U27" s="120"/>
      <c r="V27" s="121"/>
      <c r="W27" s="61"/>
      <c r="X27" s="120" t="s">
        <v>140</v>
      </c>
      <c r="Y27" s="120"/>
      <c r="Z27" s="120"/>
      <c r="AA27" s="120"/>
      <c r="AB27" s="120"/>
      <c r="AC27" s="121"/>
      <c r="AD27" s="37" t="str">
        <f>IF(L39&lt;&gt;"",H27*5+N39,IF(AND(I27="",O27="",W27=""),"─",IF(AND(W27="",O27=""),H27,IF(W27="",H27*3,H27*5))))</f>
        <v>─</v>
      </c>
      <c r="AE27" s="57" t="s">
        <v>266</v>
      </c>
    </row>
    <row r="28" spans="1:35" ht="30" customHeight="1" x14ac:dyDescent="0.2">
      <c r="A28" s="83" t="s">
        <v>89</v>
      </c>
      <c r="B28" s="138" t="s">
        <v>83</v>
      </c>
      <c r="C28" s="139"/>
      <c r="D28" s="139"/>
      <c r="E28" s="139"/>
      <c r="F28" s="139"/>
      <c r="G28" s="140"/>
      <c r="H28" s="83">
        <v>1</v>
      </c>
      <c r="I28" s="61"/>
      <c r="J28" s="120" t="s">
        <v>59</v>
      </c>
      <c r="K28" s="120"/>
      <c r="L28" s="120"/>
      <c r="M28" s="120"/>
      <c r="N28" s="121"/>
      <c r="O28" s="61"/>
      <c r="P28" s="120" t="s">
        <v>60</v>
      </c>
      <c r="Q28" s="120"/>
      <c r="R28" s="120"/>
      <c r="S28" s="120"/>
      <c r="T28" s="120"/>
      <c r="U28" s="120"/>
      <c r="V28" s="121"/>
      <c r="W28" s="61"/>
      <c r="X28" s="120" t="s">
        <v>84</v>
      </c>
      <c r="Y28" s="120"/>
      <c r="Z28" s="120"/>
      <c r="AA28" s="120"/>
      <c r="AB28" s="120"/>
      <c r="AC28" s="121"/>
      <c r="AD28" s="37" t="str">
        <f t="shared" si="0"/>
        <v>─</v>
      </c>
      <c r="AE28" s="57" t="s">
        <v>267</v>
      </c>
    </row>
    <row r="29" spans="1:35" ht="39.9" customHeight="1" x14ac:dyDescent="0.2">
      <c r="A29" s="83" t="s">
        <v>132</v>
      </c>
      <c r="B29" s="150" t="s">
        <v>85</v>
      </c>
      <c r="C29" s="150"/>
      <c r="D29" s="150"/>
      <c r="E29" s="150"/>
      <c r="F29" s="150"/>
      <c r="G29" s="150"/>
      <c r="H29" s="83">
        <v>1</v>
      </c>
      <c r="I29" s="61"/>
      <c r="J29" s="120" t="s">
        <v>61</v>
      </c>
      <c r="K29" s="120"/>
      <c r="L29" s="120"/>
      <c r="M29" s="120"/>
      <c r="N29" s="121"/>
      <c r="O29" s="61"/>
      <c r="P29" s="120" t="s">
        <v>62</v>
      </c>
      <c r="Q29" s="120"/>
      <c r="R29" s="120"/>
      <c r="S29" s="120"/>
      <c r="T29" s="120"/>
      <c r="U29" s="120"/>
      <c r="V29" s="121"/>
      <c r="W29" s="61"/>
      <c r="X29" s="120" t="s">
        <v>63</v>
      </c>
      <c r="Y29" s="120"/>
      <c r="Z29" s="120"/>
      <c r="AA29" s="120"/>
      <c r="AB29" s="120"/>
      <c r="AC29" s="121"/>
      <c r="AD29" s="37" t="str">
        <f>IF(AND(I29="",O29="",W29=""),"─",IF(AND(W29="",O29=""),H29,IF(W29="",H29*3,H29*5)))</f>
        <v>─</v>
      </c>
      <c r="AE29" s="57" t="s">
        <v>268</v>
      </c>
    </row>
    <row r="30" spans="1:35" ht="30" customHeight="1" x14ac:dyDescent="0.2">
      <c r="A30" s="83" t="s">
        <v>133</v>
      </c>
      <c r="B30" s="137" t="s">
        <v>245</v>
      </c>
      <c r="C30" s="137"/>
      <c r="D30" s="137"/>
      <c r="E30" s="137"/>
      <c r="F30" s="137"/>
      <c r="G30" s="137"/>
      <c r="H30" s="85">
        <v>3</v>
      </c>
      <c r="I30" s="84"/>
      <c r="J30" s="54"/>
      <c r="K30" s="54"/>
      <c r="L30" s="54"/>
      <c r="M30" s="54"/>
      <c r="N30" s="54"/>
      <c r="O30" s="54"/>
      <c r="P30" s="54"/>
      <c r="Q30" s="54"/>
      <c r="R30" s="54"/>
      <c r="S30" s="38" t="s">
        <v>25</v>
      </c>
      <c r="T30" s="141"/>
      <c r="U30" s="141"/>
      <c r="V30" s="39" t="s">
        <v>24</v>
      </c>
      <c r="W30" s="39"/>
      <c r="X30" s="54"/>
      <c r="Y30" s="54"/>
      <c r="Z30" s="54"/>
      <c r="AA30" s="54"/>
      <c r="AB30" s="54"/>
      <c r="AC30" s="40"/>
      <c r="AD30" s="37" t="str">
        <f>IF(T30="","─",T30*H30)</f>
        <v>─</v>
      </c>
      <c r="AE30" s="57" t="s">
        <v>269</v>
      </c>
    </row>
    <row r="31" spans="1:35" ht="30" customHeight="1" x14ac:dyDescent="0.2">
      <c r="A31" s="83" t="s">
        <v>134</v>
      </c>
      <c r="B31" s="137" t="s">
        <v>18</v>
      </c>
      <c r="C31" s="137"/>
      <c r="D31" s="137"/>
      <c r="E31" s="137"/>
      <c r="F31" s="137"/>
      <c r="G31" s="137"/>
      <c r="H31" s="85">
        <v>5</v>
      </c>
      <c r="I31" s="84"/>
      <c r="J31" s="54"/>
      <c r="K31" s="54"/>
      <c r="L31" s="54"/>
      <c r="M31" s="54"/>
      <c r="N31" s="54"/>
      <c r="O31" s="54"/>
      <c r="P31" s="54"/>
      <c r="Q31" s="54"/>
      <c r="R31" s="54"/>
      <c r="S31" s="38" t="s">
        <v>25</v>
      </c>
      <c r="T31" s="141"/>
      <c r="U31" s="141"/>
      <c r="V31" s="39" t="s">
        <v>24</v>
      </c>
      <c r="W31" s="39"/>
      <c r="X31" s="54"/>
      <c r="Y31" s="54"/>
      <c r="Z31" s="54"/>
      <c r="AA31" s="54"/>
      <c r="AB31" s="54"/>
      <c r="AC31" s="40"/>
      <c r="AD31" s="37" t="str">
        <f t="shared" ref="AD31" si="1">IF(T31="","─",T31*H31)</f>
        <v>─</v>
      </c>
      <c r="AE31" s="57" t="s">
        <v>270</v>
      </c>
    </row>
    <row r="32" spans="1:35" ht="30" customHeight="1" x14ac:dyDescent="0.2">
      <c r="A32" s="83" t="s">
        <v>135</v>
      </c>
      <c r="B32" s="137" t="s">
        <v>239</v>
      </c>
      <c r="C32" s="137"/>
      <c r="D32" s="137"/>
      <c r="E32" s="137"/>
      <c r="F32" s="137"/>
      <c r="G32" s="137"/>
      <c r="H32" s="85">
        <v>2</v>
      </c>
      <c r="I32" s="64"/>
      <c r="J32" s="124"/>
      <c r="K32" s="124"/>
      <c r="L32" s="124"/>
      <c r="M32" s="124"/>
      <c r="N32" s="125"/>
      <c r="O32" s="61"/>
      <c r="P32" s="120" t="s">
        <v>218</v>
      </c>
      <c r="Q32" s="120"/>
      <c r="R32" s="120"/>
      <c r="S32" s="120"/>
      <c r="T32" s="120"/>
      <c r="U32" s="120"/>
      <c r="V32" s="121"/>
      <c r="W32" s="61"/>
      <c r="X32" s="114" t="s">
        <v>219</v>
      </c>
      <c r="Y32" s="115"/>
      <c r="Z32" s="115"/>
      <c r="AA32" s="115"/>
      <c r="AB32" s="115"/>
      <c r="AC32" s="116"/>
      <c r="AD32" s="37" t="str">
        <f>IF(AND(I32="",O32="",W32=""),"─",IF(AND(W32="",O32=""),H32,IF(W32="",H32*3,H32*5)))</f>
        <v>─</v>
      </c>
      <c r="AE32" s="57" t="s">
        <v>271</v>
      </c>
    </row>
    <row r="33" spans="1:35" ht="30" customHeight="1" x14ac:dyDescent="0.2">
      <c r="A33" s="83" t="s">
        <v>136</v>
      </c>
      <c r="B33" s="126" t="s">
        <v>233</v>
      </c>
      <c r="C33" s="127"/>
      <c r="D33" s="127"/>
      <c r="E33" s="127"/>
      <c r="F33" s="127"/>
      <c r="G33" s="128"/>
      <c r="H33" s="85">
        <v>1</v>
      </c>
      <c r="I33" s="61"/>
      <c r="J33" s="129" t="s">
        <v>142</v>
      </c>
      <c r="K33" s="129"/>
      <c r="L33" s="129"/>
      <c r="M33" s="129"/>
      <c r="N33" s="130"/>
      <c r="O33" s="64"/>
      <c r="P33" s="124"/>
      <c r="Q33" s="124"/>
      <c r="R33" s="124"/>
      <c r="S33" s="124"/>
      <c r="T33" s="124"/>
      <c r="U33" s="124"/>
      <c r="V33" s="125"/>
      <c r="W33" s="65"/>
      <c r="X33" s="124"/>
      <c r="Y33" s="124"/>
      <c r="Z33" s="124"/>
      <c r="AA33" s="124"/>
      <c r="AB33" s="124"/>
      <c r="AC33" s="125"/>
      <c r="AD33" s="37" t="str">
        <f>IF(AND(I33="",O33="",W33=""),"─",IF(AND(W33="",O33=""),H33,IF(W33="",H33*3,H33*5)))</f>
        <v>─</v>
      </c>
      <c r="AE33" s="57" t="s">
        <v>272</v>
      </c>
    </row>
    <row r="34" spans="1:35" ht="30" customHeight="1" x14ac:dyDescent="0.2">
      <c r="A34" s="83" t="s">
        <v>175</v>
      </c>
      <c r="B34" s="126" t="s">
        <v>173</v>
      </c>
      <c r="C34" s="127"/>
      <c r="D34" s="127"/>
      <c r="E34" s="127"/>
      <c r="F34" s="127"/>
      <c r="G34" s="128"/>
      <c r="H34" s="85">
        <v>1</v>
      </c>
      <c r="I34" s="61"/>
      <c r="J34" s="129" t="s">
        <v>174</v>
      </c>
      <c r="K34" s="129"/>
      <c r="L34" s="129"/>
      <c r="M34" s="129"/>
      <c r="N34" s="130"/>
      <c r="O34" s="64"/>
      <c r="P34" s="124"/>
      <c r="Q34" s="124"/>
      <c r="R34" s="124"/>
      <c r="S34" s="124"/>
      <c r="T34" s="124"/>
      <c r="U34" s="124"/>
      <c r="V34" s="125"/>
      <c r="W34" s="65"/>
      <c r="X34" s="124"/>
      <c r="Y34" s="124"/>
      <c r="Z34" s="124"/>
      <c r="AA34" s="124"/>
      <c r="AB34" s="124"/>
      <c r="AC34" s="125"/>
      <c r="AD34" s="37" t="str">
        <f t="shared" ref="AD34" si="2">IF(AND(I34="",O34="",W34=""),"─",IF(AND(W34="",O34=""),H34,IF(W34="",H34*3,H34*5)))</f>
        <v>─</v>
      </c>
      <c r="AE34" s="57" t="s">
        <v>273</v>
      </c>
    </row>
    <row r="35" spans="1:35" ht="30" customHeight="1" x14ac:dyDescent="0.2">
      <c r="A35" s="83" t="s">
        <v>179</v>
      </c>
      <c r="B35" s="126" t="s">
        <v>250</v>
      </c>
      <c r="C35" s="127"/>
      <c r="D35" s="127"/>
      <c r="E35" s="127"/>
      <c r="F35" s="127"/>
      <c r="G35" s="128"/>
      <c r="H35" s="85">
        <v>1</v>
      </c>
      <c r="I35" s="64"/>
      <c r="J35" s="124"/>
      <c r="K35" s="124"/>
      <c r="L35" s="124"/>
      <c r="M35" s="124"/>
      <c r="N35" s="125"/>
      <c r="O35" s="61"/>
      <c r="P35" s="129" t="s">
        <v>142</v>
      </c>
      <c r="Q35" s="129"/>
      <c r="R35" s="129"/>
      <c r="S35" s="129"/>
      <c r="T35" s="129"/>
      <c r="U35" s="129"/>
      <c r="V35" s="130"/>
      <c r="W35" s="64"/>
      <c r="X35" s="131"/>
      <c r="Y35" s="131"/>
      <c r="Z35" s="131"/>
      <c r="AA35" s="131"/>
      <c r="AB35" s="131"/>
      <c r="AC35" s="132"/>
      <c r="AD35" s="37" t="str">
        <f>IF(AND(I35="",O35="",W35=""),"─",IF(AND(W35="",O35=""),H35,IF(W35="",H35*3,H35*5)))</f>
        <v>─</v>
      </c>
      <c r="AE35" s="57" t="str">
        <f>IF($S$2="■",AI35,AG35)</f>
        <v>治験責任医師又は治験分担医師が、試験参加に際してGCP又はEDC、IXRS、評価方法等のトレーニングなどを要する場合に算定すること。</v>
      </c>
      <c r="AG35" s="57" t="s">
        <v>274</v>
      </c>
      <c r="AI35" s="9" t="s">
        <v>301</v>
      </c>
    </row>
    <row r="36" spans="1:35" ht="30" customHeight="1" x14ac:dyDescent="0.2">
      <c r="A36" s="93" t="s">
        <v>143</v>
      </c>
      <c r="B36" s="119" t="s">
        <v>19</v>
      </c>
      <c r="C36" s="119"/>
      <c r="D36" s="119"/>
      <c r="E36" s="119"/>
      <c r="F36" s="119"/>
      <c r="G36" s="119"/>
      <c r="H36" s="83">
        <v>2</v>
      </c>
      <c r="I36" s="61"/>
      <c r="J36" s="120" t="s">
        <v>64</v>
      </c>
      <c r="K36" s="120"/>
      <c r="L36" s="120"/>
      <c r="M36" s="120"/>
      <c r="N36" s="121"/>
      <c r="O36" s="62"/>
      <c r="P36" s="122"/>
      <c r="Q36" s="122"/>
      <c r="R36" s="122"/>
      <c r="S36" s="122"/>
      <c r="T36" s="122"/>
      <c r="U36" s="122"/>
      <c r="V36" s="123"/>
      <c r="W36" s="61"/>
      <c r="X36" s="120" t="s">
        <v>90</v>
      </c>
      <c r="Y36" s="120"/>
      <c r="Z36" s="120"/>
      <c r="AA36" s="120"/>
      <c r="AB36" s="120"/>
      <c r="AC36" s="121"/>
      <c r="AD36" s="37" t="str">
        <f>IF(S2="■","",IF(AND(I36="",O36="",W36=""),"─",IF(AND(W36="",O36=""),H36,IF(W36="",H36*3,H36*5))))</f>
        <v>─</v>
      </c>
      <c r="AE36" s="57" t="str">
        <f>IF($S$2="■",AI36,AG36)</f>
        <v>試験の開発相について算定すること。なお、試験が異なる相にまたがる場合には、ポイントが高くなるように算定すること。</v>
      </c>
      <c r="AG36" s="57" t="s">
        <v>275</v>
      </c>
      <c r="AI36" s="9" t="s">
        <v>303</v>
      </c>
    </row>
    <row r="37" spans="1:35" ht="30" customHeight="1" x14ac:dyDescent="0.2">
      <c r="A37" s="119" t="s">
        <v>65</v>
      </c>
      <c r="B37" s="119"/>
      <c r="C37" s="119"/>
      <c r="D37" s="119"/>
      <c r="E37" s="119"/>
      <c r="F37" s="119"/>
      <c r="G37" s="119"/>
      <c r="H37" s="133"/>
      <c r="I37" s="134"/>
      <c r="J37" s="134"/>
      <c r="K37" s="134"/>
      <c r="L37" s="134"/>
      <c r="M37" s="134"/>
      <c r="N37" s="135"/>
      <c r="O37" s="135"/>
      <c r="P37" s="134"/>
      <c r="Q37" s="134"/>
      <c r="R37" s="134"/>
      <c r="S37" s="134"/>
      <c r="T37" s="134"/>
      <c r="U37" s="134"/>
      <c r="V37" s="134"/>
      <c r="W37" s="134"/>
      <c r="X37" s="134"/>
      <c r="Y37" s="134"/>
      <c r="Z37" s="134"/>
      <c r="AA37" s="134"/>
      <c r="AB37" s="134"/>
      <c r="AC37" s="136"/>
      <c r="AD37" s="37">
        <f>SUM(AD12:AD36)</f>
        <v>0</v>
      </c>
      <c r="AE37" s="93"/>
    </row>
    <row r="38" spans="1:35" ht="20.149999999999999" hidden="1" customHeight="1" x14ac:dyDescent="0.2">
      <c r="A38" s="44"/>
      <c r="K38" s="45"/>
      <c r="L38" s="46"/>
      <c r="M38" s="9"/>
      <c r="N38" s="47"/>
      <c r="O38" s="9"/>
      <c r="AF38" s="55"/>
    </row>
    <row r="39" spans="1:35" ht="20.149999999999999" hidden="1" customHeight="1" x14ac:dyDescent="0.2">
      <c r="A39" s="9"/>
      <c r="C39" s="22" t="s">
        <v>193</v>
      </c>
    </row>
  </sheetData>
  <mergeCells count="130">
    <mergeCell ref="A6:G6"/>
    <mergeCell ref="H6:N6"/>
    <mergeCell ref="O6:V6"/>
    <mergeCell ref="W6:AD6"/>
    <mergeCell ref="A7:G7"/>
    <mergeCell ref="H7:AD7"/>
    <mergeCell ref="A5:AD5"/>
    <mergeCell ref="A4:P4"/>
    <mergeCell ref="Q4:AD4"/>
    <mergeCell ref="L1:N1"/>
    <mergeCell ref="O1:AD1"/>
    <mergeCell ref="L2:N3"/>
    <mergeCell ref="P2:R2"/>
    <mergeCell ref="T2:W2"/>
    <mergeCell ref="Y2:AD2"/>
    <mergeCell ref="P3:R3"/>
    <mergeCell ref="T3:W3"/>
    <mergeCell ref="Y3:AD3"/>
    <mergeCell ref="O10:V10"/>
    <mergeCell ref="W10:AC10"/>
    <mergeCell ref="AD10:AD11"/>
    <mergeCell ref="J11:L11"/>
    <mergeCell ref="P11:S11"/>
    <mergeCell ref="X11:Z11"/>
    <mergeCell ref="B16:G16"/>
    <mergeCell ref="J16:N16"/>
    <mergeCell ref="P16:V16"/>
    <mergeCell ref="X16:AC16"/>
    <mergeCell ref="B12:G12"/>
    <mergeCell ref="J12:N12"/>
    <mergeCell ref="P12:V12"/>
    <mergeCell ref="X12:AC12"/>
    <mergeCell ref="B13:G13"/>
    <mergeCell ref="J13:N13"/>
    <mergeCell ref="P13:V13"/>
    <mergeCell ref="X13:AC13"/>
    <mergeCell ref="A9:G11"/>
    <mergeCell ref="H9:H11"/>
    <mergeCell ref="I9:AD9"/>
    <mergeCell ref="I10:N10"/>
    <mergeCell ref="B17:G17"/>
    <mergeCell ref="J17:N17"/>
    <mergeCell ref="P17:V17"/>
    <mergeCell ref="X17:AC17"/>
    <mergeCell ref="B14:G14"/>
    <mergeCell ref="J14:N14"/>
    <mergeCell ref="P14:V14"/>
    <mergeCell ref="X14:AC14"/>
    <mergeCell ref="B15:G15"/>
    <mergeCell ref="J15:N15"/>
    <mergeCell ref="P15:V15"/>
    <mergeCell ref="X15:AC15"/>
    <mergeCell ref="A21:A22"/>
    <mergeCell ref="B21:G22"/>
    <mergeCell ref="J21:N21"/>
    <mergeCell ref="P21:V21"/>
    <mergeCell ref="X21:AC21"/>
    <mergeCell ref="H22:N22"/>
    <mergeCell ref="B18:G18"/>
    <mergeCell ref="J18:N18"/>
    <mergeCell ref="P18:V18"/>
    <mergeCell ref="X18:AC18"/>
    <mergeCell ref="B19:G19"/>
    <mergeCell ref="J19:N19"/>
    <mergeCell ref="P19:V19"/>
    <mergeCell ref="X19:AC19"/>
    <mergeCell ref="P22:V22"/>
    <mergeCell ref="W22:AC22"/>
    <mergeCell ref="B23:G23"/>
    <mergeCell ref="J23:N23"/>
    <mergeCell ref="P23:V23"/>
    <mergeCell ref="X23:AC23"/>
    <mergeCell ref="B20:G20"/>
    <mergeCell ref="J20:N20"/>
    <mergeCell ref="P20:V20"/>
    <mergeCell ref="X20:AC20"/>
    <mergeCell ref="B24:G24"/>
    <mergeCell ref="J24:N24"/>
    <mergeCell ref="P24:V24"/>
    <mergeCell ref="X24:AC24"/>
    <mergeCell ref="A25:A26"/>
    <mergeCell ref="B25:G26"/>
    <mergeCell ref="J25:N25"/>
    <mergeCell ref="P25:V25"/>
    <mergeCell ref="X25:AC25"/>
    <mergeCell ref="H26:N26"/>
    <mergeCell ref="X28:AC28"/>
    <mergeCell ref="B29:G29"/>
    <mergeCell ref="J29:N29"/>
    <mergeCell ref="P29:V29"/>
    <mergeCell ref="X29:AC29"/>
    <mergeCell ref="P26:V26"/>
    <mergeCell ref="W26:AC26"/>
    <mergeCell ref="B27:G27"/>
    <mergeCell ref="J27:N27"/>
    <mergeCell ref="P27:V27"/>
    <mergeCell ref="X27:AC27"/>
    <mergeCell ref="J33:N33"/>
    <mergeCell ref="P33:V33"/>
    <mergeCell ref="B28:G28"/>
    <mergeCell ref="J28:N28"/>
    <mergeCell ref="P28:V28"/>
    <mergeCell ref="T30:U30"/>
    <mergeCell ref="T31:U31"/>
    <mergeCell ref="J32:N32"/>
    <mergeCell ref="P32:V32"/>
    <mergeCell ref="X32:AC32"/>
    <mergeCell ref="AE21:AE22"/>
    <mergeCell ref="AE25:AE26"/>
    <mergeCell ref="B36:G36"/>
    <mergeCell ref="J36:N36"/>
    <mergeCell ref="P36:V36"/>
    <mergeCell ref="X36:AC36"/>
    <mergeCell ref="A37:G37"/>
    <mergeCell ref="X33:AC33"/>
    <mergeCell ref="B35:G35"/>
    <mergeCell ref="J35:N35"/>
    <mergeCell ref="P35:V35"/>
    <mergeCell ref="X35:AC35"/>
    <mergeCell ref="B34:G34"/>
    <mergeCell ref="J34:N34"/>
    <mergeCell ref="P34:V34"/>
    <mergeCell ref="X34:AC34"/>
    <mergeCell ref="H37:M37"/>
    <mergeCell ref="N37:O37"/>
    <mergeCell ref="P37:AC37"/>
    <mergeCell ref="B30:G30"/>
    <mergeCell ref="B32:G32"/>
    <mergeCell ref="B31:G31"/>
    <mergeCell ref="B33:G33"/>
  </mergeCells>
  <phoneticPr fontId="2"/>
  <dataValidations count="1">
    <dataValidation type="list" allowBlank="1" showInputMessage="1" showErrorMessage="1" sqref="I12:I15 I20 I18 W32 O32 I23:I24 I27:I29 I33:I34 I36 O12:O16 O19:O20 W36 O27:O29 W27:W29 W23:W24 W19:W20 W14:W17 W12 O35 O23:O24" xr:uid="{00000000-0002-0000-0100-000000000000}">
      <formula1>$C$38:$C$39</formula1>
    </dataValidation>
  </dataValidations>
  <printOptions horizontalCentered="1"/>
  <pageMargins left="0.23622047244094491" right="0.23622047244094491" top="0.55118110236220474" bottom="0.55118110236220474" header="0.31496062992125984" footer="0.31496062992125984"/>
  <pageSetup paperSize="9" scale="82" orientation="portrait" r:id="rId1"/>
  <headerFooter alignWithMargins="0"/>
  <ignoredErrors>
    <ignoredError sqref="AD2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35"/>
  <sheetViews>
    <sheetView zoomScale="80" zoomScaleNormal="80" zoomScaleSheetLayoutView="100" workbookViewId="0">
      <pane xSplit="8" ySplit="13" topLeftCell="I14" activePane="bottomRight" state="frozen"/>
      <selection pane="topRight" activeCell="I1" sqref="I1"/>
      <selection pane="bottomLeft" activeCell="A14" sqref="A14"/>
      <selection pane="bottomRight" activeCell="I2" sqref="I2"/>
    </sheetView>
  </sheetViews>
  <sheetFormatPr defaultColWidth="3.6328125" defaultRowHeight="20.149999999999999" customHeight="1" x14ac:dyDescent="0.2"/>
  <cols>
    <col min="1" max="1" width="2.90625" style="6" bestFit="1" customWidth="1"/>
    <col min="2" max="7" width="3.6328125" style="6"/>
    <col min="8" max="8" width="3.81640625" style="6" bestFit="1" customWidth="1"/>
    <col min="9" max="9" width="3.81640625" style="6" customWidth="1"/>
    <col min="10" max="11" width="3.6328125" style="6"/>
    <col min="12" max="12" width="4.1796875" style="6" bestFit="1" customWidth="1"/>
    <col min="13" max="13" width="3.81640625" style="6" bestFit="1" customWidth="1"/>
    <col min="14" max="14" width="3.6328125" style="6"/>
    <col min="15" max="15" width="4.6328125" style="6" bestFit="1" customWidth="1"/>
    <col min="16" max="16" width="3.6328125" style="6"/>
    <col min="17" max="18" width="2.08984375" style="6" customWidth="1"/>
    <col min="19" max="19" width="3.6328125" style="6"/>
    <col min="20" max="20" width="4.1796875" style="6" bestFit="1" customWidth="1"/>
    <col min="21" max="22" width="2.08984375" style="6" customWidth="1"/>
    <col min="23" max="25" width="3.6328125" style="6"/>
    <col min="26" max="27" width="2.08984375" style="6" customWidth="1"/>
    <col min="28" max="28" width="3.81640625" style="6" bestFit="1" customWidth="1"/>
    <col min="29" max="29" width="3.6328125" style="6"/>
    <col min="30" max="30" width="4.6328125" style="6" customWidth="1"/>
    <col min="31" max="31" width="100.6328125" style="6" customWidth="1"/>
    <col min="32" max="32" width="3.6328125" style="6"/>
    <col min="33" max="35" width="3.6328125" style="6" hidden="1" customWidth="1"/>
    <col min="36" max="228" width="3.6328125" style="6"/>
    <col min="229" max="229" width="2.90625" style="6" bestFit="1" customWidth="1"/>
    <col min="230" max="484" width="3.6328125" style="6"/>
    <col min="485" max="485" width="2.90625" style="6" bestFit="1" customWidth="1"/>
    <col min="486" max="740" width="3.6328125" style="6"/>
    <col min="741" max="741" width="2.90625" style="6" bestFit="1" customWidth="1"/>
    <col min="742" max="996" width="3.6328125" style="6"/>
    <col min="997" max="997" width="2.90625" style="6" bestFit="1" customWidth="1"/>
    <col min="998" max="1252" width="3.6328125" style="6"/>
    <col min="1253" max="1253" width="2.90625" style="6" bestFit="1" customWidth="1"/>
    <col min="1254" max="1508" width="3.6328125" style="6"/>
    <col min="1509" max="1509" width="2.90625" style="6" bestFit="1" customWidth="1"/>
    <col min="1510" max="1764" width="3.6328125" style="6"/>
    <col min="1765" max="1765" width="2.90625" style="6" bestFit="1" customWidth="1"/>
    <col min="1766" max="2020" width="3.6328125" style="6"/>
    <col min="2021" max="2021" width="2.90625" style="6" bestFit="1" customWidth="1"/>
    <col min="2022" max="2276" width="3.6328125" style="6"/>
    <col min="2277" max="2277" width="2.90625" style="6" bestFit="1" customWidth="1"/>
    <col min="2278" max="2532" width="3.6328125" style="6"/>
    <col min="2533" max="2533" width="2.90625" style="6" bestFit="1" customWidth="1"/>
    <col min="2534" max="2788" width="3.6328125" style="6"/>
    <col min="2789" max="2789" width="2.90625" style="6" bestFit="1" customWidth="1"/>
    <col min="2790" max="3044" width="3.6328125" style="6"/>
    <col min="3045" max="3045" width="2.90625" style="6" bestFit="1" customWidth="1"/>
    <col min="3046" max="3300" width="3.6328125" style="6"/>
    <col min="3301" max="3301" width="2.90625" style="6" bestFit="1" customWidth="1"/>
    <col min="3302" max="3556" width="3.6328125" style="6"/>
    <col min="3557" max="3557" width="2.90625" style="6" bestFit="1" customWidth="1"/>
    <col min="3558" max="3812" width="3.6328125" style="6"/>
    <col min="3813" max="3813" width="2.90625" style="6" bestFit="1" customWidth="1"/>
    <col min="3814" max="4068" width="3.6328125" style="6"/>
    <col min="4069" max="4069" width="2.90625" style="6" bestFit="1" customWidth="1"/>
    <col min="4070" max="4324" width="3.6328125" style="6"/>
    <col min="4325" max="4325" width="2.90625" style="6" bestFit="1" customWidth="1"/>
    <col min="4326" max="4580" width="3.6328125" style="6"/>
    <col min="4581" max="4581" width="2.90625" style="6" bestFit="1" customWidth="1"/>
    <col min="4582" max="4836" width="3.6328125" style="6"/>
    <col min="4837" max="4837" width="2.90625" style="6" bestFit="1" customWidth="1"/>
    <col min="4838" max="5092" width="3.6328125" style="6"/>
    <col min="5093" max="5093" width="2.90625" style="6" bestFit="1" customWidth="1"/>
    <col min="5094" max="5348" width="3.6328125" style="6"/>
    <col min="5349" max="5349" width="2.90625" style="6" bestFit="1" customWidth="1"/>
    <col min="5350" max="5604" width="3.6328125" style="6"/>
    <col min="5605" max="5605" width="2.90625" style="6" bestFit="1" customWidth="1"/>
    <col min="5606" max="5860" width="3.6328125" style="6"/>
    <col min="5861" max="5861" width="2.90625" style="6" bestFit="1" customWidth="1"/>
    <col min="5862" max="6116" width="3.6328125" style="6"/>
    <col min="6117" max="6117" width="2.90625" style="6" bestFit="1" customWidth="1"/>
    <col min="6118" max="6372" width="3.6328125" style="6"/>
    <col min="6373" max="6373" width="2.90625" style="6" bestFit="1" customWidth="1"/>
    <col min="6374" max="6628" width="3.6328125" style="6"/>
    <col min="6629" max="6629" width="2.90625" style="6" bestFit="1" customWidth="1"/>
    <col min="6630" max="6884" width="3.6328125" style="6"/>
    <col min="6885" max="6885" width="2.90625" style="6" bestFit="1" customWidth="1"/>
    <col min="6886" max="7140" width="3.6328125" style="6"/>
    <col min="7141" max="7141" width="2.90625" style="6" bestFit="1" customWidth="1"/>
    <col min="7142" max="7396" width="3.6328125" style="6"/>
    <col min="7397" max="7397" width="2.90625" style="6" bestFit="1" customWidth="1"/>
    <col min="7398" max="7652" width="3.6328125" style="6"/>
    <col min="7653" max="7653" width="2.90625" style="6" bestFit="1" customWidth="1"/>
    <col min="7654" max="7908" width="3.6328125" style="6"/>
    <col min="7909" max="7909" width="2.90625" style="6" bestFit="1" customWidth="1"/>
    <col min="7910" max="8164" width="3.6328125" style="6"/>
    <col min="8165" max="8165" width="2.90625" style="6" bestFit="1" customWidth="1"/>
    <col min="8166" max="8420" width="3.6328125" style="6"/>
    <col min="8421" max="8421" width="2.90625" style="6" bestFit="1" customWidth="1"/>
    <col min="8422" max="8676" width="3.6328125" style="6"/>
    <col min="8677" max="8677" width="2.90625" style="6" bestFit="1" customWidth="1"/>
    <col min="8678" max="8932" width="3.6328125" style="6"/>
    <col min="8933" max="8933" width="2.90625" style="6" bestFit="1" customWidth="1"/>
    <col min="8934" max="9188" width="3.6328125" style="6"/>
    <col min="9189" max="9189" width="2.90625" style="6" bestFit="1" customWidth="1"/>
    <col min="9190" max="9444" width="3.6328125" style="6"/>
    <col min="9445" max="9445" width="2.90625" style="6" bestFit="1" customWidth="1"/>
    <col min="9446" max="9700" width="3.6328125" style="6"/>
    <col min="9701" max="9701" width="2.90625" style="6" bestFit="1" customWidth="1"/>
    <col min="9702" max="9956" width="3.6328125" style="6"/>
    <col min="9957" max="9957" width="2.90625" style="6" bestFit="1" customWidth="1"/>
    <col min="9958" max="10212" width="3.6328125" style="6"/>
    <col min="10213" max="10213" width="2.90625" style="6" bestFit="1" customWidth="1"/>
    <col min="10214" max="10468" width="3.6328125" style="6"/>
    <col min="10469" max="10469" width="2.90625" style="6" bestFit="1" customWidth="1"/>
    <col min="10470" max="10724" width="3.6328125" style="6"/>
    <col min="10725" max="10725" width="2.90625" style="6" bestFit="1" customWidth="1"/>
    <col min="10726" max="10980" width="3.6328125" style="6"/>
    <col min="10981" max="10981" width="2.90625" style="6" bestFit="1" customWidth="1"/>
    <col min="10982" max="11236" width="3.6328125" style="6"/>
    <col min="11237" max="11237" width="2.90625" style="6" bestFit="1" customWidth="1"/>
    <col min="11238" max="11492" width="3.6328125" style="6"/>
    <col min="11493" max="11493" width="2.90625" style="6" bestFit="1" customWidth="1"/>
    <col min="11494" max="11748" width="3.6328125" style="6"/>
    <col min="11749" max="11749" width="2.90625" style="6" bestFit="1" customWidth="1"/>
    <col min="11750" max="12004" width="3.6328125" style="6"/>
    <col min="12005" max="12005" width="2.90625" style="6" bestFit="1" customWidth="1"/>
    <col min="12006" max="12260" width="3.6328125" style="6"/>
    <col min="12261" max="12261" width="2.90625" style="6" bestFit="1" customWidth="1"/>
    <col min="12262" max="12516" width="3.6328125" style="6"/>
    <col min="12517" max="12517" width="2.90625" style="6" bestFit="1" customWidth="1"/>
    <col min="12518" max="12772" width="3.6328125" style="6"/>
    <col min="12773" max="12773" width="2.90625" style="6" bestFit="1" customWidth="1"/>
    <col min="12774" max="13028" width="3.6328125" style="6"/>
    <col min="13029" max="13029" width="2.90625" style="6" bestFit="1" customWidth="1"/>
    <col min="13030" max="13284" width="3.6328125" style="6"/>
    <col min="13285" max="13285" width="2.90625" style="6" bestFit="1" customWidth="1"/>
    <col min="13286" max="13540" width="3.6328125" style="6"/>
    <col min="13541" max="13541" width="2.90625" style="6" bestFit="1" customWidth="1"/>
    <col min="13542" max="13796" width="3.6328125" style="6"/>
    <col min="13797" max="13797" width="2.90625" style="6" bestFit="1" customWidth="1"/>
    <col min="13798" max="14052" width="3.6328125" style="6"/>
    <col min="14053" max="14053" width="2.90625" style="6" bestFit="1" customWidth="1"/>
    <col min="14054" max="14308" width="3.6328125" style="6"/>
    <col min="14309" max="14309" width="2.90625" style="6" bestFit="1" customWidth="1"/>
    <col min="14310" max="14564" width="3.6328125" style="6"/>
    <col min="14565" max="14565" width="2.90625" style="6" bestFit="1" customWidth="1"/>
    <col min="14566" max="14820" width="3.6328125" style="6"/>
    <col min="14821" max="14821" width="2.90625" style="6" bestFit="1" customWidth="1"/>
    <col min="14822" max="15076" width="3.6328125" style="6"/>
    <col min="15077" max="15077" width="2.90625" style="6" bestFit="1" customWidth="1"/>
    <col min="15078" max="15332" width="3.6328125" style="6"/>
    <col min="15333" max="15333" width="2.90625" style="6" bestFit="1" customWidth="1"/>
    <col min="15334" max="15588" width="3.6328125" style="6"/>
    <col min="15589" max="15589" width="2.90625" style="6" bestFit="1" customWidth="1"/>
    <col min="15590" max="15844" width="3.6328125" style="6"/>
    <col min="15845" max="15845" width="2.90625" style="6" bestFit="1" customWidth="1"/>
    <col min="15846" max="16100" width="3.6328125" style="6"/>
    <col min="16101" max="16101" width="2.90625" style="6" bestFit="1" customWidth="1"/>
    <col min="16102" max="16384" width="3.6328125" style="6"/>
  </cols>
  <sheetData>
    <row r="1" spans="1:35" s="35" customFormat="1" ht="27" customHeight="1" x14ac:dyDescent="0.2">
      <c r="A1" s="34" t="s">
        <v>251</v>
      </c>
      <c r="F1" s="36"/>
      <c r="G1" s="36"/>
      <c r="H1" s="36"/>
      <c r="I1" s="36"/>
      <c r="J1" s="36"/>
      <c r="L1" s="175" t="s">
        <v>26</v>
      </c>
      <c r="M1" s="176"/>
      <c r="N1" s="177"/>
      <c r="O1" s="175"/>
      <c r="P1" s="176"/>
      <c r="Q1" s="176"/>
      <c r="R1" s="176"/>
      <c r="S1" s="176"/>
      <c r="T1" s="176"/>
      <c r="U1" s="176"/>
      <c r="V1" s="176"/>
      <c r="W1" s="176"/>
      <c r="X1" s="176"/>
      <c r="Y1" s="176"/>
      <c r="Z1" s="176"/>
      <c r="AA1" s="176"/>
      <c r="AB1" s="176"/>
      <c r="AC1" s="176"/>
      <c r="AD1" s="177"/>
      <c r="AE1" s="67"/>
    </row>
    <row r="2" spans="1:35" s="35" customFormat="1" ht="13" x14ac:dyDescent="0.2">
      <c r="A2" s="79"/>
      <c r="F2" s="36"/>
      <c r="G2" s="36"/>
      <c r="H2" s="80"/>
      <c r="I2" s="80"/>
      <c r="J2" s="80"/>
      <c r="L2" s="178" t="s">
        <v>79</v>
      </c>
      <c r="M2" s="178"/>
      <c r="N2" s="178"/>
      <c r="O2" s="104" t="str">
        <f>'治費書式3-3_経費内訳書'!O2</f>
        <v>□</v>
      </c>
      <c r="P2" s="179" t="str">
        <f>'治費書式3-3_経費内訳書'!P2:R2</f>
        <v>治験</v>
      </c>
      <c r="Q2" s="179"/>
      <c r="R2" s="179"/>
      <c r="S2" s="105" t="str">
        <f>'治費書式3-3_経費内訳書'!S2</f>
        <v>□</v>
      </c>
      <c r="T2" s="179" t="str">
        <f>'治費書式3-3_経費内訳書'!T2:W2</f>
        <v>拡大治験</v>
      </c>
      <c r="U2" s="179"/>
      <c r="V2" s="179"/>
      <c r="W2" s="179"/>
      <c r="X2" s="105" t="str">
        <f>'治費書式3-3_経費内訳書'!X2</f>
        <v>□</v>
      </c>
      <c r="Y2" s="179" t="str">
        <f>'治費書式3-3_経費内訳書'!Y2:AD2</f>
        <v>製造販売後臨床試験</v>
      </c>
      <c r="Z2" s="179"/>
      <c r="AA2" s="179"/>
      <c r="AB2" s="179"/>
      <c r="AC2" s="179"/>
      <c r="AD2" s="180"/>
      <c r="AE2" s="81"/>
    </row>
    <row r="3" spans="1:35" s="35" customFormat="1" ht="13.5" customHeight="1" x14ac:dyDescent="0.2">
      <c r="A3" s="79"/>
      <c r="F3" s="36"/>
      <c r="G3" s="36"/>
      <c r="H3" s="80"/>
      <c r="I3" s="80"/>
      <c r="J3" s="80"/>
      <c r="L3" s="178"/>
      <c r="M3" s="178"/>
      <c r="N3" s="178"/>
      <c r="O3" s="106" t="str">
        <f>'治費書式3-3_経費内訳書'!O3</f>
        <v>□</v>
      </c>
      <c r="P3" s="179" t="str">
        <f>'治費書式3-3_経費内訳書'!P3:R3</f>
        <v>医薬品　</v>
      </c>
      <c r="Q3" s="179"/>
      <c r="R3" s="179"/>
      <c r="S3" s="107" t="str">
        <f>'治費書式3-3_経費内訳書'!S3</f>
        <v>□</v>
      </c>
      <c r="T3" s="179" t="str">
        <f>'治費書式3-3_経費内訳書'!T3:W3</f>
        <v>医療機器</v>
      </c>
      <c r="U3" s="179"/>
      <c r="V3" s="179"/>
      <c r="W3" s="179"/>
      <c r="X3" s="107" t="str">
        <f>'治費書式3-3_経費内訳書'!X3</f>
        <v>■</v>
      </c>
      <c r="Y3" s="179" t="str">
        <f>'治費書式3-3_経費内訳書'!Y3:AD3</f>
        <v>再生医療等製品</v>
      </c>
      <c r="Z3" s="179"/>
      <c r="AA3" s="179"/>
      <c r="AB3" s="179"/>
      <c r="AC3" s="179"/>
      <c r="AD3" s="180"/>
      <c r="AE3" s="82"/>
    </row>
    <row r="4" spans="1:35" s="5" customFormat="1" ht="26.25" customHeight="1" x14ac:dyDescent="0.2">
      <c r="A4" s="194" t="s">
        <v>299</v>
      </c>
      <c r="B4" s="194"/>
      <c r="C4" s="194"/>
      <c r="D4" s="194"/>
      <c r="E4" s="194"/>
      <c r="F4" s="194"/>
      <c r="G4" s="194"/>
      <c r="H4" s="194"/>
      <c r="I4" s="194"/>
      <c r="J4" s="194"/>
      <c r="K4" s="194"/>
      <c r="L4" s="194"/>
      <c r="M4" s="194"/>
      <c r="N4" s="194"/>
      <c r="O4" s="194"/>
      <c r="P4" s="194"/>
      <c r="Q4" s="194"/>
      <c r="R4" s="194"/>
      <c r="S4" s="194"/>
      <c r="T4" s="195" t="str">
        <f>IF(X3="■","（再生医療等製品）",IF(S3="■","（医療機器）",""))</f>
        <v>（再生医療等製品）</v>
      </c>
      <c r="U4" s="195"/>
      <c r="V4" s="195"/>
      <c r="W4" s="195"/>
      <c r="X4" s="195"/>
      <c r="Y4" s="195"/>
      <c r="Z4" s="195"/>
      <c r="AA4" s="195"/>
      <c r="AB4" s="195"/>
      <c r="AC4" s="195"/>
      <c r="AD4" s="195"/>
    </row>
    <row r="5" spans="1:35" s="5" customFormat="1" ht="9.9" customHeight="1" x14ac:dyDescent="0.2">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row>
    <row r="6" spans="1:35" ht="25.5" customHeight="1" x14ac:dyDescent="0.2">
      <c r="A6" s="215" t="s">
        <v>222</v>
      </c>
      <c r="B6" s="215"/>
      <c r="C6" s="215"/>
      <c r="D6" s="215"/>
      <c r="E6" s="215"/>
      <c r="F6" s="215"/>
      <c r="G6" s="215"/>
      <c r="H6" s="216" t="str">
        <f>IF('治費書式3-3_経費内訳書'!H5="","",'治費書式3-3_経費内訳書'!H5)</f>
        <v/>
      </c>
      <c r="I6" s="216"/>
      <c r="J6" s="216"/>
      <c r="K6" s="216"/>
      <c r="L6" s="216"/>
      <c r="M6" s="216"/>
      <c r="N6" s="216"/>
      <c r="O6" s="202" t="s">
        <v>29</v>
      </c>
      <c r="P6" s="202"/>
      <c r="Q6" s="202"/>
      <c r="R6" s="202"/>
      <c r="S6" s="202"/>
      <c r="T6" s="202"/>
      <c r="U6" s="202"/>
      <c r="V6" s="207" t="str">
        <f>IF('治費書式3-3_経費内訳書'!W5="","",'治費書式3-3_経費内訳書'!W5)</f>
        <v/>
      </c>
      <c r="W6" s="208"/>
      <c r="X6" s="208"/>
      <c r="Y6" s="208"/>
      <c r="Z6" s="208"/>
      <c r="AA6" s="208"/>
      <c r="AB6" s="208"/>
      <c r="AC6" s="208"/>
      <c r="AD6" s="209"/>
    </row>
    <row r="7" spans="1:35" ht="34.5" customHeight="1" x14ac:dyDescent="0.2">
      <c r="A7" s="119" t="s">
        <v>0</v>
      </c>
      <c r="B7" s="119"/>
      <c r="C7" s="119"/>
      <c r="D7" s="119"/>
      <c r="E7" s="119"/>
      <c r="F7" s="119"/>
      <c r="G7" s="119"/>
      <c r="H7" s="217" t="str">
        <f>IF('治費書式3-3_経費内訳書'!H6="","",'治費書式3-3_経費内訳書'!H6)</f>
        <v/>
      </c>
      <c r="I7" s="217"/>
      <c r="J7" s="217"/>
      <c r="K7" s="217"/>
      <c r="L7" s="217"/>
      <c r="M7" s="217"/>
      <c r="N7" s="217"/>
      <c r="O7" s="217"/>
      <c r="P7" s="217"/>
      <c r="Q7" s="217"/>
      <c r="R7" s="217"/>
      <c r="S7" s="217"/>
      <c r="T7" s="217"/>
      <c r="U7" s="217"/>
      <c r="V7" s="217"/>
      <c r="W7" s="217"/>
      <c r="X7" s="217"/>
      <c r="Y7" s="217"/>
      <c r="Z7" s="217"/>
      <c r="AA7" s="217"/>
      <c r="AB7" s="217"/>
      <c r="AC7" s="217"/>
      <c r="AD7" s="217"/>
    </row>
    <row r="8" spans="1:35" ht="15" customHeight="1" x14ac:dyDescent="0.2">
      <c r="A8" s="95"/>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row>
    <row r="9" spans="1:35" s="5" customFormat="1" ht="34.5" customHeight="1" x14ac:dyDescent="0.2">
      <c r="A9" s="212" t="s">
        <v>93</v>
      </c>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row>
    <row r="10" spans="1:35" ht="11.25" customHeight="1" x14ac:dyDescent="0.2">
      <c r="A10" s="92"/>
      <c r="B10" s="92"/>
      <c r="C10" s="92"/>
      <c r="D10" s="92"/>
      <c r="E10" s="92"/>
      <c r="F10" s="92"/>
      <c r="G10" s="92"/>
      <c r="H10" s="7"/>
      <c r="I10" s="7"/>
      <c r="J10" s="7"/>
      <c r="K10" s="7"/>
      <c r="L10" s="7"/>
      <c r="M10" s="7"/>
      <c r="N10" s="7"/>
      <c r="O10" s="7"/>
      <c r="P10" s="7"/>
      <c r="Q10" s="7"/>
      <c r="R10" s="7"/>
      <c r="S10" s="7"/>
      <c r="T10" s="7"/>
      <c r="U10" s="7"/>
      <c r="V10" s="7"/>
      <c r="W10" s="7"/>
      <c r="X10" s="7"/>
      <c r="Y10" s="7"/>
      <c r="Z10" s="7"/>
      <c r="AA10" s="7"/>
      <c r="AB10" s="7"/>
      <c r="AC10" s="7"/>
      <c r="AD10" s="7"/>
    </row>
    <row r="11" spans="1:35" ht="19.5" customHeight="1" x14ac:dyDescent="0.2">
      <c r="A11" s="144" t="s">
        <v>20</v>
      </c>
      <c r="B11" s="145"/>
      <c r="C11" s="145"/>
      <c r="D11" s="145"/>
      <c r="E11" s="145"/>
      <c r="F11" s="145"/>
      <c r="G11" s="146"/>
      <c r="H11" s="171" t="s">
        <v>3</v>
      </c>
      <c r="I11" s="172" t="s">
        <v>4</v>
      </c>
      <c r="J11" s="173"/>
      <c r="K11" s="173"/>
      <c r="L11" s="173"/>
      <c r="M11" s="173"/>
      <c r="N11" s="173"/>
      <c r="O11" s="173"/>
      <c r="P11" s="173"/>
      <c r="Q11" s="173"/>
      <c r="R11" s="173"/>
      <c r="S11" s="173"/>
      <c r="T11" s="173"/>
      <c r="U11" s="173"/>
      <c r="V11" s="173"/>
      <c r="W11" s="173"/>
      <c r="X11" s="173"/>
      <c r="Y11" s="173"/>
      <c r="Z11" s="173"/>
      <c r="AA11" s="173"/>
      <c r="AB11" s="173"/>
      <c r="AC11" s="173"/>
      <c r="AD11" s="174"/>
    </row>
    <row r="12" spans="1:35" ht="20.149999999999999" customHeight="1" x14ac:dyDescent="0.2">
      <c r="A12" s="168"/>
      <c r="B12" s="169"/>
      <c r="C12" s="169"/>
      <c r="D12" s="169"/>
      <c r="E12" s="169"/>
      <c r="F12" s="169"/>
      <c r="G12" s="170"/>
      <c r="H12" s="171"/>
      <c r="I12" s="162" t="s">
        <v>5</v>
      </c>
      <c r="J12" s="163"/>
      <c r="K12" s="163"/>
      <c r="L12" s="163"/>
      <c r="M12" s="163"/>
      <c r="N12" s="164"/>
      <c r="O12" s="162" t="s">
        <v>6</v>
      </c>
      <c r="P12" s="163"/>
      <c r="Q12" s="163"/>
      <c r="R12" s="163"/>
      <c r="S12" s="163"/>
      <c r="T12" s="163"/>
      <c r="U12" s="163"/>
      <c r="V12" s="164"/>
      <c r="W12" s="162" t="s">
        <v>7</v>
      </c>
      <c r="X12" s="163"/>
      <c r="Y12" s="163"/>
      <c r="Z12" s="163"/>
      <c r="AA12" s="163"/>
      <c r="AB12" s="163"/>
      <c r="AC12" s="164"/>
      <c r="AD12" s="211" t="s">
        <v>8</v>
      </c>
    </row>
    <row r="13" spans="1:35" ht="20.149999999999999" customHeight="1" x14ac:dyDescent="0.2">
      <c r="A13" s="147"/>
      <c r="B13" s="148"/>
      <c r="C13" s="148"/>
      <c r="D13" s="148"/>
      <c r="E13" s="148"/>
      <c r="F13" s="148"/>
      <c r="G13" s="149"/>
      <c r="H13" s="171"/>
      <c r="I13" s="8"/>
      <c r="J13" s="88"/>
      <c r="K13" s="88"/>
      <c r="L13" s="10" t="s">
        <v>30</v>
      </c>
      <c r="M13" s="88">
        <v>1</v>
      </c>
      <c r="N13" s="94" t="s">
        <v>23</v>
      </c>
      <c r="O13" s="96"/>
      <c r="P13" s="88"/>
      <c r="Q13" s="88"/>
      <c r="R13" s="88"/>
      <c r="S13" s="10" t="s">
        <v>30</v>
      </c>
      <c r="T13" s="88">
        <v>2</v>
      </c>
      <c r="U13" s="167" t="s">
        <v>23</v>
      </c>
      <c r="V13" s="210"/>
      <c r="W13" s="96"/>
      <c r="X13" s="88"/>
      <c r="Y13" s="88"/>
      <c r="Z13" s="10" t="s">
        <v>30</v>
      </c>
      <c r="AA13" s="10"/>
      <c r="AB13" s="88">
        <v>3</v>
      </c>
      <c r="AC13" s="94" t="s">
        <v>23</v>
      </c>
      <c r="AD13" s="211"/>
    </row>
    <row r="14" spans="1:35" ht="30" customHeight="1" x14ac:dyDescent="0.2">
      <c r="A14" s="93" t="s">
        <v>9</v>
      </c>
      <c r="B14" s="202" t="s">
        <v>2</v>
      </c>
      <c r="C14" s="202"/>
      <c r="D14" s="202"/>
      <c r="E14" s="202"/>
      <c r="F14" s="202"/>
      <c r="G14" s="202"/>
      <c r="H14" s="83">
        <v>1</v>
      </c>
      <c r="I14" s="63" t="str">
        <f>IF('治費書式3-1_治験研究経費ポイント算出表'!I15="","",'治費書式3-1_治験研究経費ポイント算出表'!I15)</f>
        <v/>
      </c>
      <c r="J14" s="198" t="s">
        <v>33</v>
      </c>
      <c r="K14" s="198"/>
      <c r="L14" s="198"/>
      <c r="M14" s="198"/>
      <c r="N14" s="199"/>
      <c r="O14" s="63" t="str">
        <f>IF('治費書式3-1_治験研究経費ポイント算出表'!O15="","",'治費書式3-1_治験研究経費ポイント算出表'!O15)</f>
        <v/>
      </c>
      <c r="P14" s="198" t="s">
        <v>35</v>
      </c>
      <c r="Q14" s="198"/>
      <c r="R14" s="198"/>
      <c r="S14" s="198"/>
      <c r="T14" s="198"/>
      <c r="U14" s="198"/>
      <c r="V14" s="199"/>
      <c r="W14" s="63" t="str">
        <f>IF('治費書式3-1_治験研究経費ポイント算出表'!W15="","",'治費書式3-1_治験研究経費ポイント算出表'!W15)</f>
        <v/>
      </c>
      <c r="X14" s="198" t="s">
        <v>34</v>
      </c>
      <c r="Y14" s="198"/>
      <c r="Z14" s="198"/>
      <c r="AA14" s="198"/>
      <c r="AB14" s="198"/>
      <c r="AC14" s="199"/>
      <c r="AD14" s="37" t="str">
        <f>IF(AND(I14="",O14="",W14=""),"─",IF(AND(W14="",O14=""),H14,IF(W14="",H14*2,H14*3)))</f>
        <v>─</v>
      </c>
      <c r="AE14" s="57" t="str">
        <f>IF($S$2="■",AI14,AG14)</f>
        <v>試験の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v>
      </c>
      <c r="AG14" s="57" t="s">
        <v>276</v>
      </c>
      <c r="AI14" s="9" t="s">
        <v>303</v>
      </c>
    </row>
    <row r="15" spans="1:35" ht="30" customHeight="1" x14ac:dyDescent="0.2">
      <c r="A15" s="93" t="s">
        <v>10</v>
      </c>
      <c r="B15" s="202" t="s">
        <v>237</v>
      </c>
      <c r="C15" s="202"/>
      <c r="D15" s="202"/>
      <c r="E15" s="202"/>
      <c r="F15" s="202"/>
      <c r="G15" s="202"/>
      <c r="H15" s="83">
        <v>2</v>
      </c>
      <c r="I15" s="63" t="str">
        <f>IF('治費書式3-1_治験研究経費ポイント算出表'!I18="","",'治費書式3-1_治験研究経費ポイント算出表'!I18)</f>
        <v/>
      </c>
      <c r="J15" s="198" t="s">
        <v>142</v>
      </c>
      <c r="K15" s="198"/>
      <c r="L15" s="198"/>
      <c r="M15" s="198"/>
      <c r="N15" s="199"/>
      <c r="O15" s="69"/>
      <c r="P15" s="200"/>
      <c r="Q15" s="200"/>
      <c r="R15" s="200"/>
      <c r="S15" s="200"/>
      <c r="T15" s="200"/>
      <c r="U15" s="200"/>
      <c r="V15" s="201"/>
      <c r="W15" s="69"/>
      <c r="X15" s="200"/>
      <c r="Y15" s="200"/>
      <c r="Z15" s="200"/>
      <c r="AA15" s="200"/>
      <c r="AB15" s="200"/>
      <c r="AC15" s="201"/>
      <c r="AD15" s="37" t="str">
        <f>IF(AND(I15="",O15="",W15=""),"─",IF(AND(W15="",O15=""),H15,IF(W15="",H15*2,H15*3)))</f>
        <v>─</v>
      </c>
      <c r="AE15" s="57" t="str">
        <f>IF($S$2="■",AI15,AG15)</f>
        <v>対照となる治療群に対照製品（プラセボを含む）を使用する場合に算定すること。</v>
      </c>
      <c r="AG15" s="57" t="s">
        <v>277</v>
      </c>
      <c r="AI15" s="9" t="s">
        <v>303</v>
      </c>
    </row>
    <row r="16" spans="1:35" ht="30" customHeight="1" x14ac:dyDescent="0.2">
      <c r="A16" s="93" t="s">
        <v>12</v>
      </c>
      <c r="B16" s="172" t="s">
        <v>144</v>
      </c>
      <c r="C16" s="173"/>
      <c r="D16" s="173"/>
      <c r="E16" s="173"/>
      <c r="F16" s="173"/>
      <c r="G16" s="174"/>
      <c r="H16" s="83">
        <v>2</v>
      </c>
      <c r="I16" s="69"/>
      <c r="J16" s="200"/>
      <c r="K16" s="200"/>
      <c r="L16" s="200"/>
      <c r="M16" s="200"/>
      <c r="N16" s="201"/>
      <c r="O16" s="61"/>
      <c r="P16" s="198" t="s">
        <v>142</v>
      </c>
      <c r="Q16" s="198"/>
      <c r="R16" s="198"/>
      <c r="S16" s="198"/>
      <c r="T16" s="198"/>
      <c r="U16" s="198"/>
      <c r="V16" s="199"/>
      <c r="W16" s="69"/>
      <c r="X16" s="200"/>
      <c r="Y16" s="200"/>
      <c r="Z16" s="200"/>
      <c r="AA16" s="200"/>
      <c r="AB16" s="200"/>
      <c r="AC16" s="201"/>
      <c r="AD16" s="37" t="str">
        <f>IF(AND(I16="",O16="",W16=""),"─",IF(AND(W16="",O16=""),H16,IF(W16="",H16*2,H16*3)))</f>
        <v>─</v>
      </c>
      <c r="AE16" s="57" t="str">
        <f>IF($S$2="■",AI16,AG16)</f>
        <v>二重盲検試験において、非盲検担当者の設置が規定されている場合に算定すること。</v>
      </c>
      <c r="AG16" s="57" t="s">
        <v>278</v>
      </c>
      <c r="AI16" s="9" t="s">
        <v>303</v>
      </c>
    </row>
    <row r="17" spans="1:35" ht="20.149999999999999" customHeight="1" x14ac:dyDescent="0.2">
      <c r="A17" s="205" t="s">
        <v>13</v>
      </c>
      <c r="B17" s="162" t="s">
        <v>27</v>
      </c>
      <c r="C17" s="163"/>
      <c r="D17" s="163"/>
      <c r="E17" s="163"/>
      <c r="F17" s="163"/>
      <c r="G17" s="164"/>
      <c r="H17" s="83">
        <v>3</v>
      </c>
      <c r="I17" s="63" t="str">
        <f>IF(O18="","",IF(O18&lt;=4,"○",""))</f>
        <v/>
      </c>
      <c r="J17" s="198" t="s">
        <v>36</v>
      </c>
      <c r="K17" s="198"/>
      <c r="L17" s="198"/>
      <c r="M17" s="198"/>
      <c r="N17" s="199"/>
      <c r="O17" s="63" t="str">
        <f>IF(O18="","",IF(AND(O18&gt;=5,O18&lt;=24),"○",""))</f>
        <v/>
      </c>
      <c r="P17" s="198" t="s">
        <v>37</v>
      </c>
      <c r="Q17" s="198"/>
      <c r="R17" s="198"/>
      <c r="S17" s="198"/>
      <c r="T17" s="198"/>
      <c r="U17" s="198"/>
      <c r="V17" s="199"/>
      <c r="W17" s="63" t="str">
        <f>IF(O18="","",IF(O18&gt;=25,"○",""))</f>
        <v/>
      </c>
      <c r="X17" s="198" t="s">
        <v>188</v>
      </c>
      <c r="Y17" s="198"/>
      <c r="Z17" s="198"/>
      <c r="AA17" s="198"/>
      <c r="AB17" s="198"/>
      <c r="AC17" s="199"/>
      <c r="AD17" s="37" t="str">
        <f>IF(L33&lt;&gt;"",H17*3+N33,IF(AND(I17="",O17="",W17=""),"─",IF(AND(W17="",O17=""),H17,IF(W17="",H17*2,H17*3))))</f>
        <v>─</v>
      </c>
      <c r="AE17" s="196" t="str">
        <f>IF($S$2="■",AI17,AG17)</f>
        <v>個々の被験者における治験製品（治験製品と同等に管理を求められる再生医療等製品や薬剤などを含む）を投与する期間を算定すること。ただし、投与期間が固定されていない場合には、想定される平均的な投与期間を算定することとするが、実際の投与期間が著しく想定を超える場合には、試験終了時までに追加算定すること。なお、投与期間が長期に渡る場合には、期間を分割して算定しても構わない。</v>
      </c>
      <c r="AG17" s="111" t="s">
        <v>279</v>
      </c>
      <c r="AI17" s="113" t="s">
        <v>301</v>
      </c>
    </row>
    <row r="18" spans="1:35" ht="30" customHeight="1" x14ac:dyDescent="0.2">
      <c r="A18" s="206"/>
      <c r="B18" s="214"/>
      <c r="C18" s="167"/>
      <c r="D18" s="167"/>
      <c r="E18" s="167"/>
      <c r="F18" s="167"/>
      <c r="G18" s="210"/>
      <c r="H18" s="138" t="s">
        <v>189</v>
      </c>
      <c r="I18" s="139"/>
      <c r="J18" s="139"/>
      <c r="K18" s="139"/>
      <c r="L18" s="139"/>
      <c r="M18" s="139"/>
      <c r="N18" s="140"/>
      <c r="O18" s="63" t="str">
        <f>IF('治費書式3-1_治験研究経費ポイント算出表'!O22="","",'治費書式3-1_治験研究経費ポイント算出表'!O22)</f>
        <v/>
      </c>
      <c r="P18" s="151" t="s">
        <v>168</v>
      </c>
      <c r="Q18" s="151"/>
      <c r="R18" s="151"/>
      <c r="S18" s="151"/>
      <c r="T18" s="151"/>
      <c r="U18" s="151"/>
      <c r="V18" s="152"/>
      <c r="W18" s="153" t="s">
        <v>169</v>
      </c>
      <c r="X18" s="154"/>
      <c r="Y18" s="154"/>
      <c r="Z18" s="154"/>
      <c r="AA18" s="154"/>
      <c r="AB18" s="154"/>
      <c r="AC18" s="155"/>
      <c r="AD18" s="37">
        <f>IF(O18="",0,IF(O18&lt;50,0,4*ROUNDUP((O18-49)/12,0)))</f>
        <v>0</v>
      </c>
      <c r="AE18" s="197"/>
      <c r="AG18" s="112"/>
    </row>
    <row r="19" spans="1:35" ht="20.149999999999999" customHeight="1" x14ac:dyDescent="0.2">
      <c r="A19" s="205" t="s">
        <v>75</v>
      </c>
      <c r="B19" s="144" t="s">
        <v>234</v>
      </c>
      <c r="C19" s="145"/>
      <c r="D19" s="145"/>
      <c r="E19" s="145"/>
      <c r="F19" s="145"/>
      <c r="G19" s="146"/>
      <c r="H19" s="83">
        <v>1</v>
      </c>
      <c r="I19" s="63" t="str">
        <f>IF(O20="","",IF(O20&lt;=1,"○",""))</f>
        <v/>
      </c>
      <c r="J19" s="198" t="s">
        <v>32</v>
      </c>
      <c r="K19" s="198"/>
      <c r="L19" s="198"/>
      <c r="M19" s="198"/>
      <c r="N19" s="199"/>
      <c r="O19" s="63" t="str">
        <f>IF(O20="","",IF(AND(O20&gt;=2,O20&lt;=5),"○",""))</f>
        <v/>
      </c>
      <c r="P19" s="198" t="s">
        <v>98</v>
      </c>
      <c r="Q19" s="198"/>
      <c r="R19" s="198"/>
      <c r="S19" s="198"/>
      <c r="T19" s="198"/>
      <c r="U19" s="198"/>
      <c r="V19" s="199"/>
      <c r="W19" s="63" t="str">
        <f>IF(O20="","",IF(O20&gt;=6,"○",""))</f>
        <v/>
      </c>
      <c r="X19" s="198" t="s">
        <v>94</v>
      </c>
      <c r="Y19" s="198"/>
      <c r="Z19" s="198"/>
      <c r="AA19" s="198"/>
      <c r="AB19" s="198"/>
      <c r="AC19" s="199"/>
      <c r="AD19" s="37" t="str">
        <f>IF(L34&lt;&gt;"",H19*3+N34,IF(AND(I19="",O19="",W19=""),"─",IF(AND(W19="",O19=""),H19,IF(W19="",H19*2,H19*3))))</f>
        <v>─</v>
      </c>
      <c r="AE19" s="117" t="s">
        <v>280</v>
      </c>
    </row>
    <row r="20" spans="1:35" ht="30" customHeight="1" x14ac:dyDescent="0.2">
      <c r="A20" s="206"/>
      <c r="B20" s="147"/>
      <c r="C20" s="148"/>
      <c r="D20" s="148"/>
      <c r="E20" s="148"/>
      <c r="F20" s="148"/>
      <c r="G20" s="149"/>
      <c r="H20" s="138" t="s">
        <v>172</v>
      </c>
      <c r="I20" s="139"/>
      <c r="J20" s="139"/>
      <c r="K20" s="139"/>
      <c r="L20" s="139"/>
      <c r="M20" s="139"/>
      <c r="N20" s="140"/>
      <c r="O20" s="61"/>
      <c r="P20" s="151" t="s">
        <v>170</v>
      </c>
      <c r="Q20" s="151"/>
      <c r="R20" s="151"/>
      <c r="S20" s="151"/>
      <c r="T20" s="151"/>
      <c r="U20" s="151"/>
      <c r="V20" s="152"/>
      <c r="W20" s="153" t="s">
        <v>169</v>
      </c>
      <c r="X20" s="154"/>
      <c r="Y20" s="154"/>
      <c r="Z20" s="154"/>
      <c r="AA20" s="154"/>
      <c r="AB20" s="154"/>
      <c r="AC20" s="155"/>
      <c r="AD20" s="37">
        <f>IF(O20="",0,IF(O20&lt;13,0,ROUNDUP((O20-12)/3,0)))</f>
        <v>0</v>
      </c>
      <c r="AE20" s="118"/>
    </row>
    <row r="21" spans="1:35" ht="30" customHeight="1" x14ac:dyDescent="0.2">
      <c r="A21" s="93" t="s">
        <v>76</v>
      </c>
      <c r="B21" s="138" t="s">
        <v>74</v>
      </c>
      <c r="C21" s="139"/>
      <c r="D21" s="139"/>
      <c r="E21" s="139"/>
      <c r="F21" s="139"/>
      <c r="G21" s="140"/>
      <c r="H21" s="83">
        <v>2</v>
      </c>
      <c r="I21" s="69"/>
      <c r="J21" s="200"/>
      <c r="K21" s="200"/>
      <c r="L21" s="200"/>
      <c r="M21" s="200"/>
      <c r="N21" s="201"/>
      <c r="O21" s="69"/>
      <c r="P21" s="200"/>
      <c r="Q21" s="200"/>
      <c r="R21" s="200"/>
      <c r="S21" s="200"/>
      <c r="T21" s="200"/>
      <c r="U21" s="200"/>
      <c r="V21" s="201"/>
      <c r="W21" s="61"/>
      <c r="X21" s="198" t="s">
        <v>142</v>
      </c>
      <c r="Y21" s="198"/>
      <c r="Z21" s="198"/>
      <c r="AA21" s="198"/>
      <c r="AB21" s="198"/>
      <c r="AC21" s="199"/>
      <c r="AD21" s="37" t="str">
        <f t="shared" ref="AD21:AD29" si="0">IF(AND(I21="",O21="",W21=""),"─",IF(AND(W21="",O21=""),H21,IF(W21="",H21*2,H21*3)))</f>
        <v>─</v>
      </c>
      <c r="AE21" s="57" t="s">
        <v>281</v>
      </c>
    </row>
    <row r="22" spans="1:35" ht="39.9" customHeight="1" x14ac:dyDescent="0.2">
      <c r="A22" s="93" t="s">
        <v>86</v>
      </c>
      <c r="B22" s="119" t="s">
        <v>28</v>
      </c>
      <c r="C22" s="119"/>
      <c r="D22" s="119"/>
      <c r="E22" s="119"/>
      <c r="F22" s="119"/>
      <c r="G22" s="119"/>
      <c r="H22" s="83">
        <v>2</v>
      </c>
      <c r="I22" s="61"/>
      <c r="J22" s="198" t="s">
        <v>176</v>
      </c>
      <c r="K22" s="198"/>
      <c r="L22" s="198"/>
      <c r="M22" s="198"/>
      <c r="N22" s="199"/>
      <c r="O22" s="61"/>
      <c r="P22" s="198" t="s">
        <v>177</v>
      </c>
      <c r="Q22" s="198"/>
      <c r="R22" s="198"/>
      <c r="S22" s="198"/>
      <c r="T22" s="198"/>
      <c r="U22" s="198"/>
      <c r="V22" s="199"/>
      <c r="W22" s="61"/>
      <c r="X22" s="198" t="s">
        <v>229</v>
      </c>
      <c r="Y22" s="198"/>
      <c r="Z22" s="198"/>
      <c r="AA22" s="198"/>
      <c r="AB22" s="198"/>
      <c r="AC22" s="199"/>
      <c r="AD22" s="37" t="str">
        <f t="shared" si="0"/>
        <v>─</v>
      </c>
      <c r="AE22" s="57" t="s">
        <v>282</v>
      </c>
    </row>
    <row r="23" spans="1:35" ht="30" customHeight="1" x14ac:dyDescent="0.2">
      <c r="A23" s="93" t="s">
        <v>166</v>
      </c>
      <c r="B23" s="119" t="s">
        <v>227</v>
      </c>
      <c r="C23" s="119"/>
      <c r="D23" s="119"/>
      <c r="E23" s="119"/>
      <c r="F23" s="119"/>
      <c r="G23" s="119"/>
      <c r="H23" s="83">
        <v>1</v>
      </c>
      <c r="I23" s="69"/>
      <c r="J23" s="200"/>
      <c r="K23" s="200"/>
      <c r="L23" s="200"/>
      <c r="M23" s="200"/>
      <c r="N23" s="201"/>
      <c r="O23" s="61"/>
      <c r="P23" s="198" t="s">
        <v>228</v>
      </c>
      <c r="Q23" s="198"/>
      <c r="R23" s="198"/>
      <c r="S23" s="198"/>
      <c r="T23" s="198"/>
      <c r="U23" s="198"/>
      <c r="V23" s="199"/>
      <c r="W23" s="61"/>
      <c r="X23" s="198" t="s">
        <v>230</v>
      </c>
      <c r="Y23" s="198"/>
      <c r="Z23" s="198"/>
      <c r="AA23" s="198"/>
      <c r="AB23" s="198"/>
      <c r="AC23" s="199"/>
      <c r="AD23" s="37" t="str">
        <f t="shared" si="0"/>
        <v>─</v>
      </c>
      <c r="AE23" s="57" t="s">
        <v>283</v>
      </c>
    </row>
    <row r="24" spans="1:35" ht="30" customHeight="1" x14ac:dyDescent="0.2">
      <c r="A24" s="93" t="s">
        <v>88</v>
      </c>
      <c r="B24" s="119" t="s">
        <v>238</v>
      </c>
      <c r="C24" s="119"/>
      <c r="D24" s="119"/>
      <c r="E24" s="119"/>
      <c r="F24" s="119"/>
      <c r="G24" s="119"/>
      <c r="H24" s="83">
        <v>2</v>
      </c>
      <c r="I24" s="69"/>
      <c r="J24" s="200"/>
      <c r="K24" s="200"/>
      <c r="L24" s="200"/>
      <c r="M24" s="200"/>
      <c r="N24" s="201"/>
      <c r="O24" s="63" t="str">
        <f>IF('治費書式3-1_治験研究経費ポイント算出表'!O32="","",'治費書式3-1_治験研究経費ポイント算出表'!O32)</f>
        <v/>
      </c>
      <c r="P24" s="198" t="s">
        <v>225</v>
      </c>
      <c r="Q24" s="198"/>
      <c r="R24" s="198"/>
      <c r="S24" s="198"/>
      <c r="T24" s="198"/>
      <c r="U24" s="198"/>
      <c r="V24" s="199"/>
      <c r="W24" s="63" t="str">
        <f>IF('治費書式3-1_治験研究経費ポイント算出表'!W32="","",'治費書式3-1_治験研究経費ポイント算出表'!W32)</f>
        <v/>
      </c>
      <c r="X24" s="198" t="s">
        <v>226</v>
      </c>
      <c r="Y24" s="198"/>
      <c r="Z24" s="198"/>
      <c r="AA24" s="198"/>
      <c r="AB24" s="198"/>
      <c r="AC24" s="199"/>
      <c r="AD24" s="37" t="str">
        <f t="shared" si="0"/>
        <v>─</v>
      </c>
      <c r="AE24" s="59" t="s">
        <v>284</v>
      </c>
    </row>
    <row r="25" spans="1:35" ht="30" customHeight="1" x14ac:dyDescent="0.2">
      <c r="A25" s="93" t="s">
        <v>167</v>
      </c>
      <c r="B25" s="119" t="s">
        <v>247</v>
      </c>
      <c r="C25" s="119"/>
      <c r="D25" s="119"/>
      <c r="E25" s="119"/>
      <c r="F25" s="119"/>
      <c r="G25" s="119"/>
      <c r="H25" s="83">
        <v>2</v>
      </c>
      <c r="I25" s="69"/>
      <c r="J25" s="200"/>
      <c r="K25" s="200"/>
      <c r="L25" s="200"/>
      <c r="M25" s="200"/>
      <c r="N25" s="201"/>
      <c r="O25" s="69"/>
      <c r="P25" s="200"/>
      <c r="Q25" s="200"/>
      <c r="R25" s="200"/>
      <c r="S25" s="200"/>
      <c r="T25" s="200"/>
      <c r="U25" s="200"/>
      <c r="V25" s="201"/>
      <c r="W25" s="61"/>
      <c r="X25" s="198" t="s">
        <v>142</v>
      </c>
      <c r="Y25" s="198"/>
      <c r="Z25" s="198"/>
      <c r="AA25" s="198"/>
      <c r="AB25" s="198"/>
      <c r="AC25" s="199"/>
      <c r="AD25" s="37" t="str">
        <f>IF(AND(I25="",O25="",W25=""),"─",IF(AND(W25="",O25=""),H25,IF(W25="",H25*2,H25*3)))</f>
        <v>─</v>
      </c>
      <c r="AE25" s="57" t="s">
        <v>285</v>
      </c>
    </row>
    <row r="26" spans="1:35" ht="30" customHeight="1" x14ac:dyDescent="0.2">
      <c r="A26" s="93" t="s">
        <v>16</v>
      </c>
      <c r="B26" s="119" t="s">
        <v>95</v>
      </c>
      <c r="C26" s="119"/>
      <c r="D26" s="119"/>
      <c r="E26" s="119"/>
      <c r="F26" s="119"/>
      <c r="G26" s="119"/>
      <c r="H26" s="83">
        <v>3</v>
      </c>
      <c r="I26" s="61"/>
      <c r="J26" s="198" t="s">
        <v>142</v>
      </c>
      <c r="K26" s="198"/>
      <c r="L26" s="198"/>
      <c r="M26" s="198"/>
      <c r="N26" s="199"/>
      <c r="O26" s="69"/>
      <c r="P26" s="200"/>
      <c r="Q26" s="200"/>
      <c r="R26" s="200"/>
      <c r="S26" s="200"/>
      <c r="T26" s="200"/>
      <c r="U26" s="200"/>
      <c r="V26" s="201"/>
      <c r="W26" s="62"/>
      <c r="X26" s="200"/>
      <c r="Y26" s="200"/>
      <c r="Z26" s="200"/>
      <c r="AA26" s="200"/>
      <c r="AB26" s="200"/>
      <c r="AC26" s="201"/>
      <c r="AD26" s="37" t="str">
        <f t="shared" ref="AD26" si="1">IF(AND(I26="",O26="",W26=""),"─",IF(AND(W26="",O26=""),H26,IF(W26="",H26*2,H26*3)))</f>
        <v>─</v>
      </c>
      <c r="AE26" s="57" t="s">
        <v>286</v>
      </c>
    </row>
    <row r="27" spans="1:35" ht="30" customHeight="1" x14ac:dyDescent="0.2">
      <c r="A27" s="93" t="s">
        <v>77</v>
      </c>
      <c r="B27" s="119" t="s">
        <v>145</v>
      </c>
      <c r="C27" s="119"/>
      <c r="D27" s="119"/>
      <c r="E27" s="119"/>
      <c r="F27" s="119"/>
      <c r="G27" s="119"/>
      <c r="H27" s="83">
        <v>2</v>
      </c>
      <c r="I27" s="84"/>
      <c r="J27" s="54"/>
      <c r="K27" s="54"/>
      <c r="L27" s="54"/>
      <c r="M27" s="54"/>
      <c r="N27" s="54"/>
      <c r="O27" s="54"/>
      <c r="P27" s="54"/>
      <c r="Q27" s="54"/>
      <c r="R27" s="54"/>
      <c r="S27" s="38" t="s">
        <v>146</v>
      </c>
      <c r="T27" s="87"/>
      <c r="U27" s="39" t="s">
        <v>147</v>
      </c>
      <c r="V27" s="39"/>
      <c r="W27" s="39"/>
      <c r="X27" s="54"/>
      <c r="Y27" s="54"/>
      <c r="Z27" s="54"/>
      <c r="AA27" s="54"/>
      <c r="AB27" s="54"/>
      <c r="AC27" s="40"/>
      <c r="AD27" s="37" t="str">
        <f>IF(T27="","─",T27*H27)</f>
        <v>─</v>
      </c>
      <c r="AE27" s="57" t="s">
        <v>287</v>
      </c>
    </row>
    <row r="28" spans="1:35" ht="30" customHeight="1" x14ac:dyDescent="0.2">
      <c r="A28" s="93" t="s">
        <v>17</v>
      </c>
      <c r="B28" s="119" t="s">
        <v>96</v>
      </c>
      <c r="C28" s="119"/>
      <c r="D28" s="119"/>
      <c r="E28" s="119"/>
      <c r="F28" s="119"/>
      <c r="G28" s="119"/>
      <c r="H28" s="83">
        <v>1</v>
      </c>
      <c r="I28" s="61"/>
      <c r="J28" s="198" t="s">
        <v>38</v>
      </c>
      <c r="K28" s="198"/>
      <c r="L28" s="198"/>
      <c r="M28" s="198"/>
      <c r="N28" s="199"/>
      <c r="O28" s="61"/>
      <c r="P28" s="198" t="s">
        <v>40</v>
      </c>
      <c r="Q28" s="198"/>
      <c r="R28" s="198"/>
      <c r="S28" s="198"/>
      <c r="T28" s="198"/>
      <c r="U28" s="198"/>
      <c r="V28" s="199"/>
      <c r="W28" s="61"/>
      <c r="X28" s="198" t="s">
        <v>39</v>
      </c>
      <c r="Y28" s="198"/>
      <c r="Z28" s="198"/>
      <c r="AA28" s="198"/>
      <c r="AB28" s="198"/>
      <c r="AC28" s="199"/>
      <c r="AD28" s="37" t="str">
        <f t="shared" si="0"/>
        <v>─</v>
      </c>
      <c r="AE28" s="57" t="s">
        <v>288</v>
      </c>
    </row>
    <row r="29" spans="1:35" ht="30" customHeight="1" x14ac:dyDescent="0.2">
      <c r="A29" s="93" t="s">
        <v>78</v>
      </c>
      <c r="B29" s="119" t="s">
        <v>232</v>
      </c>
      <c r="C29" s="119"/>
      <c r="D29" s="119"/>
      <c r="E29" s="119"/>
      <c r="F29" s="119"/>
      <c r="G29" s="119"/>
      <c r="H29" s="83">
        <v>1</v>
      </c>
      <c r="I29" s="61"/>
      <c r="J29" s="198">
        <v>1</v>
      </c>
      <c r="K29" s="198"/>
      <c r="L29" s="198"/>
      <c r="M29" s="198"/>
      <c r="N29" s="199"/>
      <c r="O29" s="61"/>
      <c r="P29" s="203" t="s">
        <v>100</v>
      </c>
      <c r="Q29" s="203"/>
      <c r="R29" s="203"/>
      <c r="S29" s="203"/>
      <c r="T29" s="203"/>
      <c r="U29" s="203"/>
      <c r="V29" s="204"/>
      <c r="W29" s="61"/>
      <c r="X29" s="198" t="s">
        <v>99</v>
      </c>
      <c r="Y29" s="198"/>
      <c r="Z29" s="198"/>
      <c r="AA29" s="198"/>
      <c r="AB29" s="198"/>
      <c r="AC29" s="199"/>
      <c r="AD29" s="37" t="str">
        <f t="shared" si="0"/>
        <v>─</v>
      </c>
      <c r="AE29" s="57" t="s">
        <v>289</v>
      </c>
    </row>
    <row r="30" spans="1:35" ht="30" customHeight="1" x14ac:dyDescent="0.2">
      <c r="A30" s="93" t="s">
        <v>178</v>
      </c>
      <c r="B30" s="150" t="s">
        <v>231</v>
      </c>
      <c r="C30" s="150"/>
      <c r="D30" s="150"/>
      <c r="E30" s="150"/>
      <c r="F30" s="150"/>
      <c r="G30" s="150"/>
      <c r="H30" s="83">
        <v>1</v>
      </c>
      <c r="I30" s="69"/>
      <c r="J30" s="200"/>
      <c r="K30" s="200"/>
      <c r="L30" s="200"/>
      <c r="M30" s="200"/>
      <c r="N30" s="201"/>
      <c r="O30" s="69"/>
      <c r="P30" s="198"/>
      <c r="Q30" s="198"/>
      <c r="R30" s="198"/>
      <c r="S30" s="198"/>
      <c r="T30" s="198"/>
      <c r="U30" s="198"/>
      <c r="V30" s="199"/>
      <c r="W30" s="61"/>
      <c r="X30" s="198" t="s">
        <v>142</v>
      </c>
      <c r="Y30" s="198"/>
      <c r="Z30" s="198"/>
      <c r="AA30" s="198"/>
      <c r="AB30" s="198"/>
      <c r="AC30" s="199"/>
      <c r="AD30" s="37" t="str">
        <f>IF(AND(I30="",O30="",W30=""),"─",IF(AND(W30="",O30=""),H30,IF(W30="",H30*2,H30*3)))</f>
        <v>─</v>
      </c>
      <c r="AE30" s="57" t="str">
        <f>IF($S$2="■",AI30,AG30)</f>
        <v>治験製品を管理する者（保管管理又は調製等を行うスタッフを含む）が、GCPやEDC、IXRS等のトレーニングなどを要する場合に算定すること。</v>
      </c>
      <c r="AG30" s="57" t="s">
        <v>290</v>
      </c>
      <c r="AI30" s="9" t="s">
        <v>301</v>
      </c>
    </row>
    <row r="31" spans="1:35" ht="30" customHeight="1" x14ac:dyDescent="0.2">
      <c r="A31" s="93" t="s">
        <v>180</v>
      </c>
      <c r="B31" s="119" t="s">
        <v>241</v>
      </c>
      <c r="C31" s="119"/>
      <c r="D31" s="119"/>
      <c r="E31" s="119"/>
      <c r="F31" s="119"/>
      <c r="G31" s="119"/>
      <c r="H31" s="83">
        <v>1</v>
      </c>
      <c r="I31" s="86"/>
      <c r="J31" s="89"/>
      <c r="K31" s="89"/>
      <c r="L31" s="89"/>
      <c r="M31" s="89"/>
      <c r="N31" s="89"/>
      <c r="O31" s="89"/>
      <c r="P31" s="89"/>
      <c r="Q31" s="89"/>
      <c r="R31" s="89"/>
      <c r="S31" s="41" t="s">
        <v>240</v>
      </c>
      <c r="T31" s="68"/>
      <c r="U31" s="42" t="s">
        <v>97</v>
      </c>
      <c r="V31" s="42"/>
      <c r="W31" s="42"/>
      <c r="X31" s="42"/>
      <c r="Y31" s="43"/>
      <c r="Z31" s="89"/>
      <c r="AA31" s="89"/>
      <c r="AB31" s="89"/>
      <c r="AC31" s="90"/>
      <c r="AD31" s="37" t="str">
        <f>IF(T31="","─",T31*H31)</f>
        <v>─</v>
      </c>
      <c r="AE31" s="57" t="s">
        <v>291</v>
      </c>
    </row>
    <row r="32" spans="1:35" ht="20.149999999999999" customHeight="1" x14ac:dyDescent="0.2">
      <c r="A32" s="202" t="s">
        <v>41</v>
      </c>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37">
        <f>SUM(AD14:AD31)</f>
        <v>0</v>
      </c>
    </row>
    <row r="33" spans="1:15" ht="20.149999999999999" customHeight="1" x14ac:dyDescent="0.2">
      <c r="A33" s="44"/>
      <c r="B33" s="74"/>
      <c r="C33" s="73"/>
      <c r="D33" s="73"/>
      <c r="E33" s="73"/>
      <c r="F33" s="73"/>
      <c r="G33" s="73"/>
      <c r="K33" s="45"/>
      <c r="L33" s="48"/>
      <c r="M33" s="49"/>
      <c r="N33" s="50"/>
      <c r="O33" s="49"/>
    </row>
    <row r="34" spans="1:15" ht="20.149999999999999" hidden="1" customHeight="1" x14ac:dyDescent="0.2">
      <c r="A34" s="44"/>
      <c r="B34" s="74"/>
      <c r="C34" s="23" t="s">
        <v>193</v>
      </c>
      <c r="D34" s="73"/>
      <c r="E34" s="73"/>
      <c r="F34" s="73"/>
      <c r="G34" s="73"/>
      <c r="K34" s="45"/>
      <c r="L34" s="48"/>
      <c r="M34" s="49"/>
      <c r="N34" s="50"/>
      <c r="O34" s="49"/>
    </row>
    <row r="35" spans="1:15" ht="20.149999999999999" hidden="1" customHeight="1" x14ac:dyDescent="0.2"/>
  </sheetData>
  <mergeCells count="95">
    <mergeCell ref="A4:S4"/>
    <mergeCell ref="T4:AD4"/>
    <mergeCell ref="B16:G16"/>
    <mergeCell ref="J16:N16"/>
    <mergeCell ref="X16:AC16"/>
    <mergeCell ref="P16:V16"/>
    <mergeCell ref="B15:G15"/>
    <mergeCell ref="J15:N15"/>
    <mergeCell ref="X15:AC15"/>
    <mergeCell ref="A6:G6"/>
    <mergeCell ref="H6:N6"/>
    <mergeCell ref="O6:U6"/>
    <mergeCell ref="P15:V15"/>
    <mergeCell ref="B14:G14"/>
    <mergeCell ref="A7:G7"/>
    <mergeCell ref="H7:AD7"/>
    <mergeCell ref="A17:A18"/>
    <mergeCell ref="B17:G18"/>
    <mergeCell ref="J17:N17"/>
    <mergeCell ref="X17:AC17"/>
    <mergeCell ref="H18:N18"/>
    <mergeCell ref="W18:AC18"/>
    <mergeCell ref="P17:V17"/>
    <mergeCell ref="P18:V18"/>
    <mergeCell ref="V6:AD6"/>
    <mergeCell ref="P14:V14"/>
    <mergeCell ref="O12:V12"/>
    <mergeCell ref="U13:V13"/>
    <mergeCell ref="J14:N14"/>
    <mergeCell ref="X14:AC14"/>
    <mergeCell ref="AD12:AD13"/>
    <mergeCell ref="A9:AD9"/>
    <mergeCell ref="A11:G13"/>
    <mergeCell ref="H11:H13"/>
    <mergeCell ref="I11:AD11"/>
    <mergeCell ref="I12:N12"/>
    <mergeCell ref="W12:AC12"/>
    <mergeCell ref="L1:N1"/>
    <mergeCell ref="O1:AD1"/>
    <mergeCell ref="L2:N3"/>
    <mergeCell ref="P2:R2"/>
    <mergeCell ref="T2:W2"/>
    <mergeCell ref="Y2:AD2"/>
    <mergeCell ref="P3:R3"/>
    <mergeCell ref="T3:W3"/>
    <mergeCell ref="Y3:AD3"/>
    <mergeCell ref="A19:A20"/>
    <mergeCell ref="B19:G20"/>
    <mergeCell ref="J19:N19"/>
    <mergeCell ref="X19:AC19"/>
    <mergeCell ref="H20:N20"/>
    <mergeCell ref="W20:AC20"/>
    <mergeCell ref="P19:V19"/>
    <mergeCell ref="P20:V20"/>
    <mergeCell ref="X25:AC25"/>
    <mergeCell ref="B26:G26"/>
    <mergeCell ref="B22:G22"/>
    <mergeCell ref="J22:N22"/>
    <mergeCell ref="X22:AC22"/>
    <mergeCell ref="B23:G23"/>
    <mergeCell ref="J23:N23"/>
    <mergeCell ref="X23:AC23"/>
    <mergeCell ref="P25:V25"/>
    <mergeCell ref="P26:V26"/>
    <mergeCell ref="J26:N26"/>
    <mergeCell ref="X26:AC26"/>
    <mergeCell ref="P22:V22"/>
    <mergeCell ref="P23:V23"/>
    <mergeCell ref="B31:G31"/>
    <mergeCell ref="P28:V28"/>
    <mergeCell ref="A32:AC32"/>
    <mergeCell ref="B29:G29"/>
    <mergeCell ref="J29:N29"/>
    <mergeCell ref="X29:AC29"/>
    <mergeCell ref="B30:G30"/>
    <mergeCell ref="J30:N30"/>
    <mergeCell ref="X30:AC30"/>
    <mergeCell ref="P29:V29"/>
    <mergeCell ref="P30:V30"/>
    <mergeCell ref="AE17:AE18"/>
    <mergeCell ref="AE19:AE20"/>
    <mergeCell ref="B27:G27"/>
    <mergeCell ref="B28:G28"/>
    <mergeCell ref="J28:N28"/>
    <mergeCell ref="X28:AC28"/>
    <mergeCell ref="B21:G21"/>
    <mergeCell ref="J21:N21"/>
    <mergeCell ref="X21:AC21"/>
    <mergeCell ref="B24:G24"/>
    <mergeCell ref="J24:N24"/>
    <mergeCell ref="X24:AC24"/>
    <mergeCell ref="P21:V21"/>
    <mergeCell ref="P24:V24"/>
    <mergeCell ref="B25:G25"/>
    <mergeCell ref="J25:N25"/>
  </mergeCells>
  <phoneticPr fontId="2"/>
  <dataValidations count="1">
    <dataValidation type="list" allowBlank="1" showInputMessage="1" showErrorMessage="1" sqref="O16 I22 O28:O29 W28:W30 I26 O22:O23 I28:I29 W21:W23 W25" xr:uid="{00000000-0002-0000-0200-000000000000}">
      <formula1>$C$34:$C$35</formula1>
    </dataValidation>
  </dataValidations>
  <printOptions horizontalCentered="1"/>
  <pageMargins left="0.43307086614173229" right="0.43307086614173229" top="0.55118110236220474" bottom="0.55118110236220474" header="0.31496062992125984" footer="0.31496062992125984"/>
  <pageSetup paperSize="9" scale="9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59"/>
  <sheetViews>
    <sheetView tabSelected="1" zoomScaleNormal="100" workbookViewId="0">
      <selection activeCell="AH13" sqref="AH13"/>
    </sheetView>
  </sheetViews>
  <sheetFormatPr defaultRowHeight="13" x14ac:dyDescent="0.2"/>
  <cols>
    <col min="1" max="16" width="3.6328125" customWidth="1"/>
    <col min="17" max="18" width="2.08984375" customWidth="1"/>
    <col min="19" max="20" width="3.6328125" customWidth="1"/>
    <col min="21" max="22" width="2.08984375" customWidth="1"/>
    <col min="23" max="24" width="3.6328125" customWidth="1"/>
    <col min="25" max="26" width="2.08984375" customWidth="1"/>
    <col min="27" max="30" width="3.6328125" customWidth="1"/>
    <col min="32" max="32" width="9" hidden="1" customWidth="1"/>
  </cols>
  <sheetData>
    <row r="1" spans="1:33" s="2" customFormat="1" ht="20.149999999999999" customHeight="1" x14ac:dyDescent="0.2">
      <c r="A1" s="34" t="s">
        <v>248</v>
      </c>
      <c r="F1" s="3"/>
      <c r="G1" s="3"/>
      <c r="H1" s="4"/>
      <c r="I1" s="4"/>
      <c r="J1" s="4"/>
      <c r="L1" s="175" t="s">
        <v>26</v>
      </c>
      <c r="M1" s="176"/>
      <c r="N1" s="177"/>
      <c r="O1" s="175"/>
      <c r="P1" s="176"/>
      <c r="Q1" s="176"/>
      <c r="R1" s="176"/>
      <c r="S1" s="176"/>
      <c r="T1" s="176"/>
      <c r="U1" s="176"/>
      <c r="V1" s="176"/>
      <c r="W1" s="176"/>
      <c r="X1" s="176"/>
      <c r="Y1" s="176"/>
      <c r="Z1" s="176"/>
      <c r="AA1" s="176"/>
      <c r="AB1" s="176"/>
      <c r="AC1" s="176"/>
      <c r="AD1" s="177"/>
    </row>
    <row r="2" spans="1:33" s="2" customFormat="1" x14ac:dyDescent="0.2">
      <c r="A2" s="1"/>
      <c r="F2" s="3"/>
      <c r="G2" s="3"/>
      <c r="H2" s="4"/>
      <c r="I2" s="4"/>
      <c r="J2" s="4"/>
      <c r="L2" s="178" t="s">
        <v>79</v>
      </c>
      <c r="M2" s="178"/>
      <c r="N2" s="178"/>
      <c r="O2" s="97" t="s">
        <v>203</v>
      </c>
      <c r="P2" s="276" t="s">
        <v>198</v>
      </c>
      <c r="Q2" s="276"/>
      <c r="R2" s="276"/>
      <c r="S2" s="98" t="s">
        <v>203</v>
      </c>
      <c r="T2" s="276" t="s">
        <v>293</v>
      </c>
      <c r="U2" s="276"/>
      <c r="V2" s="276"/>
      <c r="W2" s="276"/>
      <c r="X2" s="98" t="s">
        <v>203</v>
      </c>
      <c r="Y2" s="276" t="s">
        <v>199</v>
      </c>
      <c r="Z2" s="276"/>
      <c r="AA2" s="276"/>
      <c r="AB2" s="276"/>
      <c r="AC2" s="276"/>
      <c r="AD2" s="277"/>
    </row>
    <row r="3" spans="1:33" s="2" customFormat="1" ht="13.5" customHeight="1" x14ac:dyDescent="0.2">
      <c r="A3" s="1"/>
      <c r="F3" s="3"/>
      <c r="G3" s="3"/>
      <c r="H3" s="4"/>
      <c r="I3" s="4"/>
      <c r="J3" s="4"/>
      <c r="L3" s="178"/>
      <c r="M3" s="178"/>
      <c r="N3" s="178"/>
      <c r="O3" s="99" t="s">
        <v>203</v>
      </c>
      <c r="P3" s="276" t="s">
        <v>197</v>
      </c>
      <c r="Q3" s="276"/>
      <c r="R3" s="276"/>
      <c r="S3" s="100" t="s">
        <v>203</v>
      </c>
      <c r="T3" s="276" t="s">
        <v>200</v>
      </c>
      <c r="U3" s="276"/>
      <c r="V3" s="276"/>
      <c r="W3" s="276"/>
      <c r="X3" s="100" t="s">
        <v>194</v>
      </c>
      <c r="Y3" s="276" t="s">
        <v>201</v>
      </c>
      <c r="Z3" s="276"/>
      <c r="AA3" s="276"/>
      <c r="AB3" s="276"/>
      <c r="AC3" s="276"/>
      <c r="AD3" s="277"/>
      <c r="AF3" s="26" t="s">
        <v>196</v>
      </c>
    </row>
    <row r="4" spans="1:33" s="5" customFormat="1" ht="26.25" customHeight="1" x14ac:dyDescent="0.2">
      <c r="A4" s="270" t="s">
        <v>302</v>
      </c>
      <c r="B4" s="270"/>
      <c r="C4" s="270"/>
      <c r="D4" s="270"/>
      <c r="E4" s="270"/>
      <c r="F4" s="270"/>
      <c r="G4" s="270"/>
      <c r="H4" s="270"/>
      <c r="I4" s="270"/>
      <c r="J4" s="270"/>
      <c r="K4" s="270"/>
      <c r="L4" s="270"/>
      <c r="M4" s="270"/>
      <c r="N4" s="270"/>
      <c r="O4" s="271" t="str">
        <f>IF(X3="■","（再生医療等製品）",IF(S3="■","（医療機器）",""))</f>
        <v>（再生医療等製品）</v>
      </c>
      <c r="P4" s="271"/>
      <c r="Q4" s="271"/>
      <c r="R4" s="271"/>
      <c r="S4" s="271"/>
      <c r="T4" s="271"/>
      <c r="U4" s="271"/>
      <c r="V4" s="271"/>
      <c r="W4" s="271"/>
      <c r="X4" s="271"/>
      <c r="Y4" s="271"/>
      <c r="Z4" s="271"/>
      <c r="AA4" s="271"/>
      <c r="AB4" s="271"/>
      <c r="AC4" s="271"/>
      <c r="AD4" s="271"/>
      <c r="AF4" s="6" t="s">
        <v>195</v>
      </c>
    </row>
    <row r="5" spans="1:33" s="6" customFormat="1" ht="25.5" customHeight="1" x14ac:dyDescent="0.2">
      <c r="A5" s="181" t="s">
        <v>224</v>
      </c>
      <c r="B5" s="182"/>
      <c r="C5" s="182"/>
      <c r="D5" s="182"/>
      <c r="E5" s="182"/>
      <c r="F5" s="182"/>
      <c r="G5" s="183"/>
      <c r="H5" s="278"/>
      <c r="I5" s="279"/>
      <c r="J5" s="279"/>
      <c r="K5" s="279"/>
      <c r="L5" s="279"/>
      <c r="M5" s="279"/>
      <c r="N5" s="280"/>
      <c r="O5" s="172" t="s">
        <v>29</v>
      </c>
      <c r="P5" s="173"/>
      <c r="Q5" s="173"/>
      <c r="R5" s="173"/>
      <c r="S5" s="173"/>
      <c r="T5" s="173"/>
      <c r="U5" s="173"/>
      <c r="V5" s="174"/>
      <c r="W5" s="281"/>
      <c r="X5" s="282"/>
      <c r="Y5" s="282"/>
      <c r="Z5" s="282"/>
      <c r="AA5" s="282"/>
      <c r="AB5" s="282"/>
      <c r="AC5" s="282"/>
      <c r="AD5" s="283"/>
    </row>
    <row r="6" spans="1:33" s="6" customFormat="1" ht="33" customHeight="1" x14ac:dyDescent="0.2">
      <c r="A6" s="138" t="s">
        <v>66</v>
      </c>
      <c r="B6" s="139"/>
      <c r="C6" s="139"/>
      <c r="D6" s="139"/>
      <c r="E6" s="139"/>
      <c r="F6" s="139"/>
      <c r="G6" s="140"/>
      <c r="H6" s="284"/>
      <c r="I6" s="285"/>
      <c r="J6" s="285"/>
      <c r="K6" s="285"/>
      <c r="L6" s="285"/>
      <c r="M6" s="285"/>
      <c r="N6" s="285"/>
      <c r="O6" s="285"/>
      <c r="P6" s="285"/>
      <c r="Q6" s="285"/>
      <c r="R6" s="285"/>
      <c r="S6" s="285"/>
      <c r="T6" s="285"/>
      <c r="U6" s="285"/>
      <c r="V6" s="285"/>
      <c r="W6" s="285"/>
      <c r="X6" s="285"/>
      <c r="Y6" s="285"/>
      <c r="Z6" s="285"/>
      <c r="AA6" s="285"/>
      <c r="AB6" s="285"/>
      <c r="AC6" s="285"/>
      <c r="AD6" s="286"/>
    </row>
    <row r="7" spans="1:33" x14ac:dyDescent="0.2">
      <c r="A7" s="232" t="s">
        <v>101</v>
      </c>
      <c r="B7" s="232"/>
      <c r="C7" s="232"/>
      <c r="D7" s="232"/>
      <c r="E7" s="232"/>
      <c r="F7" s="232"/>
      <c r="G7" s="232"/>
      <c r="H7" s="30"/>
      <c r="I7" s="287" t="s">
        <v>148</v>
      </c>
      <c r="J7" s="288"/>
      <c r="K7" s="288"/>
      <c r="L7" s="288"/>
      <c r="M7" s="288"/>
      <c r="N7" s="289"/>
      <c r="O7" s="290" t="s">
        <v>149</v>
      </c>
      <c r="P7" s="291"/>
      <c r="Q7" s="291"/>
      <c r="R7" s="292"/>
      <c r="S7" s="30"/>
      <c r="T7" s="287" t="s">
        <v>150</v>
      </c>
      <c r="U7" s="288"/>
      <c r="V7" s="288"/>
      <c r="W7" s="288"/>
      <c r="X7" s="288"/>
      <c r="Y7" s="288"/>
      <c r="Z7" s="288"/>
      <c r="AA7" s="288"/>
      <c r="AB7" s="288"/>
      <c r="AC7" s="288"/>
      <c r="AD7" s="289"/>
    </row>
    <row r="8" spans="1:33" x14ac:dyDescent="0.2">
      <c r="A8" t="s">
        <v>102</v>
      </c>
      <c r="W8" t="s">
        <v>130</v>
      </c>
    </row>
    <row r="9" spans="1:33" x14ac:dyDescent="0.2">
      <c r="A9" s="231" t="s">
        <v>103</v>
      </c>
      <c r="B9" s="231"/>
      <c r="C9" s="231"/>
      <c r="D9" s="231"/>
      <c r="E9" s="231"/>
      <c r="F9" s="231"/>
      <c r="G9" s="231"/>
      <c r="H9" s="233" t="s">
        <v>107</v>
      </c>
      <c r="I9" s="233"/>
      <c r="J9" s="233"/>
      <c r="K9" s="233"/>
      <c r="L9" s="233"/>
      <c r="M9" s="233"/>
      <c r="N9" s="233"/>
      <c r="O9" s="233"/>
      <c r="P9" s="233"/>
      <c r="Q9" s="233"/>
      <c r="R9" s="233"/>
      <c r="S9" s="233"/>
      <c r="T9" s="233"/>
      <c r="U9" s="233"/>
      <c r="V9" s="233"/>
      <c r="W9" s="233"/>
      <c r="X9" s="233"/>
      <c r="Y9" s="233" t="s">
        <v>108</v>
      </c>
      <c r="Z9" s="233"/>
      <c r="AA9" s="233"/>
      <c r="AB9" s="233"/>
      <c r="AC9" s="233"/>
      <c r="AD9" s="233"/>
    </row>
    <row r="10" spans="1:33" x14ac:dyDescent="0.2">
      <c r="A10" s="223" t="s">
        <v>104</v>
      </c>
      <c r="B10" s="223"/>
      <c r="C10" s="223"/>
      <c r="D10" s="223"/>
      <c r="E10" s="223"/>
      <c r="F10" s="223"/>
      <c r="G10" s="223"/>
      <c r="H10" s="223" t="s">
        <v>106</v>
      </c>
      <c r="I10" s="223"/>
      <c r="J10" s="223"/>
      <c r="K10" s="223"/>
      <c r="L10" s="223"/>
      <c r="M10" s="223"/>
      <c r="N10" s="223"/>
      <c r="O10" s="223"/>
      <c r="P10" s="223"/>
      <c r="Q10" s="223"/>
      <c r="R10" s="223"/>
      <c r="S10" s="223"/>
      <c r="T10" s="223"/>
      <c r="U10" s="223"/>
      <c r="V10" s="223"/>
      <c r="W10" s="223"/>
      <c r="X10" s="223"/>
      <c r="Y10" s="229">
        <f>IF(S2="■",20000*0.7,20000)</f>
        <v>20000</v>
      </c>
      <c r="Z10" s="229"/>
      <c r="AA10" s="228"/>
      <c r="AB10" s="228"/>
      <c r="AC10" s="228"/>
      <c r="AD10" s="228"/>
      <c r="AG10" s="29"/>
    </row>
    <row r="11" spans="1:33" x14ac:dyDescent="0.2">
      <c r="A11" s="223" t="s">
        <v>152</v>
      </c>
      <c r="B11" s="223"/>
      <c r="C11" s="223"/>
      <c r="D11" s="223"/>
      <c r="E11" s="223"/>
      <c r="F11" s="223"/>
      <c r="G11" s="223"/>
      <c r="H11" s="272" t="s">
        <v>295</v>
      </c>
      <c r="I11" s="273"/>
      <c r="J11" s="273"/>
      <c r="K11" s="273"/>
      <c r="L11" s="274">
        <f>IF(S2="■",10000*0.7,10000)</f>
        <v>10000</v>
      </c>
      <c r="M11" s="274"/>
      <c r="N11" s="274"/>
      <c r="O11" s="274"/>
      <c r="P11" s="273" t="s">
        <v>1</v>
      </c>
      <c r="Q11" s="273"/>
      <c r="R11" s="273"/>
      <c r="S11" s="273"/>
      <c r="T11" s="273"/>
      <c r="U11" s="273"/>
      <c r="V11" s="273"/>
      <c r="W11" s="273"/>
      <c r="X11" s="275"/>
      <c r="Y11" s="218" t="str">
        <f>IF(H7="","",H7*L11)</f>
        <v/>
      </c>
      <c r="Z11" s="218"/>
      <c r="AA11" s="218"/>
      <c r="AB11" s="218"/>
      <c r="AC11" s="218"/>
      <c r="AD11" s="218"/>
      <c r="AG11" s="13"/>
    </row>
    <row r="12" spans="1:33" x14ac:dyDescent="0.2">
      <c r="A12" s="219" t="s">
        <v>153</v>
      </c>
      <c r="B12" s="219"/>
      <c r="C12" s="219"/>
      <c r="D12" s="219"/>
      <c r="E12" s="219"/>
      <c r="F12" s="219"/>
      <c r="G12" s="219"/>
      <c r="H12" s="219"/>
      <c r="I12" s="219"/>
      <c r="J12" s="219"/>
      <c r="K12" s="219"/>
      <c r="L12" s="219"/>
      <c r="M12" s="219"/>
      <c r="N12" s="219"/>
      <c r="O12" s="219"/>
      <c r="P12" s="219"/>
      <c r="Q12" s="219"/>
      <c r="R12" s="219"/>
      <c r="S12" s="219"/>
      <c r="T12" s="219"/>
      <c r="U12" s="219"/>
      <c r="V12" s="219"/>
      <c r="W12" s="219"/>
      <c r="X12" s="219"/>
      <c r="Y12" s="229" t="str">
        <f>IF(H7="","",SUM(Y10:AD11))</f>
        <v/>
      </c>
      <c r="Z12" s="229"/>
      <c r="AA12" s="228"/>
      <c r="AB12" s="228"/>
      <c r="AC12" s="228"/>
      <c r="AD12" s="228"/>
    </row>
    <row r="13" spans="1:33" x14ac:dyDescent="0.2">
      <c r="A13" s="223" t="s">
        <v>154</v>
      </c>
      <c r="B13" s="223"/>
      <c r="C13" s="223"/>
      <c r="D13" s="223"/>
      <c r="E13" s="223"/>
      <c r="F13" s="223"/>
      <c r="G13" s="223"/>
      <c r="H13" s="223" t="s">
        <v>129</v>
      </c>
      <c r="I13" s="223"/>
      <c r="J13" s="223"/>
      <c r="K13" s="223"/>
      <c r="L13" s="223"/>
      <c r="M13" s="223"/>
      <c r="N13" s="223"/>
      <c r="O13" s="223"/>
      <c r="P13" s="223"/>
      <c r="Q13" s="223"/>
      <c r="R13" s="223"/>
      <c r="S13" s="223"/>
      <c r="T13" s="223"/>
      <c r="U13" s="223"/>
      <c r="V13" s="223"/>
      <c r="W13" s="223"/>
      <c r="X13" s="223"/>
      <c r="Y13" s="218">
        <f>IF(S2="■",250000*0.7,250000)</f>
        <v>250000</v>
      </c>
      <c r="Z13" s="218"/>
      <c r="AA13" s="218"/>
      <c r="AB13" s="218"/>
      <c r="AC13" s="218"/>
      <c r="AD13" s="218"/>
    </row>
    <row r="14" spans="1:33" x14ac:dyDescent="0.2">
      <c r="A14" s="223" t="s">
        <v>235</v>
      </c>
      <c r="B14" s="223"/>
      <c r="C14" s="223"/>
      <c r="D14" s="223"/>
      <c r="E14" s="223"/>
      <c r="F14" s="223"/>
      <c r="G14" s="223"/>
      <c r="H14" s="224" t="s">
        <v>236</v>
      </c>
      <c r="I14" s="225"/>
      <c r="J14" s="225"/>
      <c r="K14" s="225"/>
      <c r="L14" s="225"/>
      <c r="M14" s="225"/>
      <c r="N14" s="225"/>
      <c r="O14" s="225"/>
      <c r="P14" s="72">
        <f>'治費書式3-2_治験製品管理経費　ポイント算出表'!AD32</f>
        <v>0</v>
      </c>
      <c r="Q14" s="226">
        <f>IF(S2="■",1000*0.7,1000)</f>
        <v>1000</v>
      </c>
      <c r="R14" s="226"/>
      <c r="S14" s="226"/>
      <c r="T14" s="226"/>
      <c r="U14" s="226"/>
      <c r="V14" s="226"/>
      <c r="W14" s="226"/>
      <c r="X14" s="227"/>
      <c r="Y14" s="228" t="str">
        <f>IF(H7="","",P14*Q14*H7)</f>
        <v/>
      </c>
      <c r="Z14" s="228"/>
      <c r="AA14" s="228"/>
      <c r="AB14" s="228"/>
      <c r="AC14" s="228"/>
      <c r="AD14" s="228"/>
    </row>
    <row r="15" spans="1:33" x14ac:dyDescent="0.2">
      <c r="A15" s="223" t="s">
        <v>155</v>
      </c>
      <c r="B15" s="223"/>
      <c r="C15" s="223"/>
      <c r="D15" s="223"/>
      <c r="E15" s="223"/>
      <c r="F15" s="223"/>
      <c r="G15" s="223"/>
      <c r="H15" s="223" t="s">
        <v>156</v>
      </c>
      <c r="I15" s="223"/>
      <c r="J15" s="223"/>
      <c r="K15" s="223"/>
      <c r="L15" s="223"/>
      <c r="M15" s="223"/>
      <c r="N15" s="223"/>
      <c r="O15" s="223"/>
      <c r="P15" s="223"/>
      <c r="Q15" s="223"/>
      <c r="R15" s="223"/>
      <c r="S15" s="223"/>
      <c r="T15" s="223"/>
      <c r="U15" s="223"/>
      <c r="V15" s="223"/>
      <c r="W15" s="223"/>
      <c r="X15" s="223"/>
      <c r="Y15" s="229" t="str">
        <f>IF(H7="","",(SUM(Y12:AD14))*0.1)</f>
        <v/>
      </c>
      <c r="Z15" s="229"/>
      <c r="AA15" s="228"/>
      <c r="AB15" s="228"/>
      <c r="AC15" s="228"/>
      <c r="AD15" s="228"/>
    </row>
    <row r="16" spans="1:33" x14ac:dyDescent="0.2">
      <c r="A16" s="219" t="s">
        <v>157</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30" t="str">
        <f>IF(H7="","",SUM(Y13:AD15))</f>
        <v/>
      </c>
      <c r="Z16" s="230"/>
      <c r="AA16" s="228"/>
      <c r="AB16" s="228"/>
      <c r="AC16" s="228"/>
      <c r="AD16" s="228"/>
    </row>
    <row r="17" spans="1:32" x14ac:dyDescent="0.2">
      <c r="A17" s="219" t="s">
        <v>158</v>
      </c>
      <c r="B17" s="219"/>
      <c r="C17" s="219"/>
      <c r="D17" s="219"/>
      <c r="E17" s="219"/>
      <c r="F17" s="219"/>
      <c r="G17" s="219"/>
      <c r="H17" s="219"/>
      <c r="I17" s="219"/>
      <c r="J17" s="219"/>
      <c r="K17" s="219"/>
      <c r="L17" s="219"/>
      <c r="M17" s="219"/>
      <c r="N17" s="219"/>
      <c r="O17" s="219"/>
      <c r="P17" s="219"/>
      <c r="Q17" s="219"/>
      <c r="R17" s="219"/>
      <c r="S17" s="219"/>
      <c r="T17" s="219"/>
      <c r="U17" s="219"/>
      <c r="V17" s="219"/>
      <c r="W17" s="219"/>
      <c r="X17" s="219"/>
      <c r="Y17" s="218" t="str">
        <f>IF(H7="","",(Y12+Y16)*0.3)</f>
        <v/>
      </c>
      <c r="Z17" s="218"/>
      <c r="AA17" s="218"/>
      <c r="AB17" s="218"/>
      <c r="AC17" s="218"/>
      <c r="AD17" s="218"/>
    </row>
    <row r="18" spans="1:32" x14ac:dyDescent="0.2">
      <c r="A18" s="219" t="s">
        <v>105</v>
      </c>
      <c r="B18" s="219"/>
      <c r="C18" s="219"/>
      <c r="D18" s="219"/>
      <c r="E18" s="219"/>
      <c r="F18" s="219"/>
      <c r="G18" s="219"/>
      <c r="H18" s="219"/>
      <c r="I18" s="219"/>
      <c r="J18" s="219"/>
      <c r="K18" s="219"/>
      <c r="L18" s="219"/>
      <c r="M18" s="219"/>
      <c r="N18" s="219"/>
      <c r="O18" s="219"/>
      <c r="P18" s="219"/>
      <c r="Q18" s="219"/>
      <c r="R18" s="219"/>
      <c r="S18" s="219"/>
      <c r="T18" s="219"/>
      <c r="U18" s="219"/>
      <c r="V18" s="224" t="s">
        <v>109</v>
      </c>
      <c r="W18" s="225"/>
      <c r="X18" s="239"/>
      <c r="Y18" s="229" t="str">
        <f>IF(H7="","",Y12+Y16+Y17)</f>
        <v/>
      </c>
      <c r="Z18" s="229"/>
      <c r="AA18" s="228"/>
      <c r="AB18" s="228"/>
      <c r="AC18" s="228"/>
      <c r="AD18" s="228"/>
    </row>
    <row r="19" spans="1:32" x14ac:dyDescent="0.2">
      <c r="A19" s="18"/>
      <c r="B19" s="18"/>
      <c r="C19" s="18"/>
      <c r="D19" s="18"/>
      <c r="E19" s="18"/>
      <c r="F19" s="18"/>
      <c r="G19" s="18"/>
      <c r="H19" s="18"/>
      <c r="I19" s="18"/>
      <c r="J19" s="18"/>
      <c r="K19" s="18"/>
      <c r="L19" s="18"/>
      <c r="M19" s="18"/>
      <c r="N19" s="18"/>
      <c r="O19" s="18"/>
      <c r="P19" s="18"/>
      <c r="Q19" s="18"/>
      <c r="R19" s="18"/>
      <c r="S19" s="18"/>
      <c r="T19" s="18"/>
      <c r="U19" s="18"/>
      <c r="V19" s="18"/>
      <c r="W19" s="18"/>
      <c r="X19" s="18"/>
      <c r="Y19" s="238"/>
      <c r="Z19" s="238"/>
      <c r="AA19" s="238"/>
      <c r="AB19" s="238"/>
      <c r="AC19" s="238"/>
      <c r="AD19" s="238"/>
    </row>
    <row r="20" spans="1:32" x14ac:dyDescent="0.2">
      <c r="A20" s="223" t="s">
        <v>110</v>
      </c>
      <c r="B20" s="223"/>
      <c r="C20" s="223"/>
      <c r="D20" s="223"/>
      <c r="E20" s="223"/>
      <c r="F20" s="223"/>
      <c r="G20" s="223"/>
      <c r="H20" s="233" t="s">
        <v>107</v>
      </c>
      <c r="I20" s="233"/>
      <c r="J20" s="233"/>
      <c r="K20" s="233"/>
      <c r="L20" s="233"/>
      <c r="M20" s="233"/>
      <c r="N20" s="233"/>
      <c r="O20" s="233"/>
      <c r="P20" s="233"/>
      <c r="Q20" s="233"/>
      <c r="R20" s="233"/>
      <c r="S20" s="233"/>
      <c r="T20" s="233"/>
      <c r="U20" s="233"/>
      <c r="V20" s="233"/>
      <c r="W20" s="233"/>
      <c r="X20" s="233"/>
      <c r="Y20" s="233" t="s">
        <v>108</v>
      </c>
      <c r="Z20" s="233"/>
      <c r="AA20" s="233"/>
      <c r="AB20" s="233"/>
      <c r="AC20" s="233"/>
      <c r="AD20" s="233"/>
    </row>
    <row r="21" spans="1:32" x14ac:dyDescent="0.2">
      <c r="A21" s="243" t="s">
        <v>159</v>
      </c>
      <c r="B21" s="244"/>
      <c r="C21" s="244"/>
      <c r="D21" s="244"/>
      <c r="E21" s="244"/>
      <c r="F21" s="244"/>
      <c r="G21" s="245"/>
      <c r="H21" s="220" t="s">
        <v>296</v>
      </c>
      <c r="I21" s="221"/>
      <c r="J21" s="221"/>
      <c r="K21" s="221"/>
      <c r="L21" s="221"/>
      <c r="M21" s="221"/>
      <c r="N21" s="221"/>
      <c r="O21" s="221"/>
      <c r="P21" s="221"/>
      <c r="Q21" s="221"/>
      <c r="R21" s="221"/>
      <c r="S21" s="221"/>
      <c r="T21" s="221"/>
      <c r="U21" s="221"/>
      <c r="V21" s="221"/>
      <c r="W21" s="221"/>
      <c r="X21" s="222"/>
      <c r="Y21" s="249">
        <f>I22</f>
        <v>40000</v>
      </c>
      <c r="Z21" s="250"/>
      <c r="AA21" s="250"/>
      <c r="AB21" s="250"/>
      <c r="AC21" s="250"/>
      <c r="AD21" s="251"/>
    </row>
    <row r="22" spans="1:32" x14ac:dyDescent="0.2">
      <c r="A22" s="246"/>
      <c r="B22" s="247"/>
      <c r="C22" s="247"/>
      <c r="D22" s="247"/>
      <c r="E22" s="247"/>
      <c r="F22" s="247"/>
      <c r="G22" s="248"/>
      <c r="H22" s="108" t="s">
        <v>297</v>
      </c>
      <c r="I22" s="240">
        <f>IF(S2="■",40000*0.7,40000)</f>
        <v>40000</v>
      </c>
      <c r="J22" s="240"/>
      <c r="K22" s="240"/>
      <c r="L22" s="241" t="s">
        <v>298</v>
      </c>
      <c r="M22" s="241"/>
      <c r="N22" s="241"/>
      <c r="O22" s="241"/>
      <c r="P22" s="241"/>
      <c r="Q22" s="241"/>
      <c r="R22" s="241"/>
      <c r="S22" s="241"/>
      <c r="T22" s="241"/>
      <c r="U22" s="241"/>
      <c r="V22" s="241"/>
      <c r="W22" s="241"/>
      <c r="X22" s="242"/>
      <c r="Y22" s="252"/>
      <c r="Z22" s="253"/>
      <c r="AA22" s="253"/>
      <c r="AB22" s="253"/>
      <c r="AC22" s="253"/>
      <c r="AD22" s="254"/>
    </row>
    <row r="23" spans="1:32" x14ac:dyDescent="0.2">
      <c r="A23" s="219" t="s">
        <v>111</v>
      </c>
      <c r="B23" s="219"/>
      <c r="C23" s="219"/>
      <c r="D23" s="219"/>
      <c r="E23" s="219"/>
      <c r="F23" s="219"/>
      <c r="G23" s="219"/>
      <c r="H23" s="219"/>
      <c r="I23" s="219"/>
      <c r="J23" s="219"/>
      <c r="K23" s="219"/>
      <c r="L23" s="219"/>
      <c r="M23" s="219"/>
      <c r="N23" s="219"/>
      <c r="O23" s="219"/>
      <c r="P23" s="219"/>
      <c r="Q23" s="219"/>
      <c r="R23" s="219"/>
      <c r="S23" s="219"/>
      <c r="T23" s="219"/>
      <c r="U23" s="219"/>
      <c r="V23" s="224" t="s">
        <v>112</v>
      </c>
      <c r="W23" s="225"/>
      <c r="X23" s="239"/>
      <c r="Y23" s="230" t="str">
        <f>IF(H7="","",Y21)</f>
        <v/>
      </c>
      <c r="Z23" s="230"/>
      <c r="AA23" s="228"/>
      <c r="AB23" s="228"/>
      <c r="AC23" s="228"/>
      <c r="AD23" s="228"/>
    </row>
    <row r="24" spans="1:32" x14ac:dyDescent="0.2">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row>
    <row r="25" spans="1:32" x14ac:dyDescent="0.2">
      <c r="A25" s="223" t="s">
        <v>113</v>
      </c>
      <c r="B25" s="223"/>
      <c r="C25" s="223"/>
      <c r="D25" s="223"/>
      <c r="E25" s="223"/>
      <c r="F25" s="223"/>
      <c r="G25" s="223"/>
      <c r="H25" s="233" t="s">
        <v>107</v>
      </c>
      <c r="I25" s="233"/>
      <c r="J25" s="233"/>
      <c r="K25" s="233"/>
      <c r="L25" s="233"/>
      <c r="M25" s="233"/>
      <c r="N25" s="233"/>
      <c r="O25" s="233"/>
      <c r="P25" s="233"/>
      <c r="Q25" s="233"/>
      <c r="R25" s="233"/>
      <c r="S25" s="233"/>
      <c r="T25" s="233"/>
      <c r="U25" s="233"/>
      <c r="V25" s="233"/>
      <c r="W25" s="233"/>
      <c r="X25" s="233"/>
      <c r="Y25" s="233" t="s">
        <v>108</v>
      </c>
      <c r="Z25" s="233"/>
      <c r="AA25" s="233"/>
      <c r="AB25" s="233"/>
      <c r="AC25" s="233"/>
      <c r="AD25" s="233"/>
    </row>
    <row r="26" spans="1:32" ht="26.15" customHeight="1" x14ac:dyDescent="0.2">
      <c r="A26" s="223" t="s">
        <v>160</v>
      </c>
      <c r="B26" s="223"/>
      <c r="C26" s="223"/>
      <c r="D26" s="223"/>
      <c r="E26" s="223"/>
      <c r="F26" s="223"/>
      <c r="G26" s="223"/>
      <c r="H26" s="236" t="s">
        <v>242</v>
      </c>
      <c r="I26" s="237"/>
      <c r="J26" s="237"/>
      <c r="K26" s="237"/>
      <c r="L26" s="237"/>
      <c r="M26" s="237"/>
      <c r="N26" s="237"/>
      <c r="O26" s="237"/>
      <c r="P26" s="237"/>
      <c r="Q26" s="235">
        <f>'治費書式3-1_治験研究経費ポイント算出表'!AD37</f>
        <v>0</v>
      </c>
      <c r="R26" s="235"/>
      <c r="S26" s="235"/>
      <c r="T26" s="19" t="s">
        <v>31</v>
      </c>
      <c r="U26" s="234">
        <f>IF(S2="■",6000*0.7,6000)</f>
        <v>6000</v>
      </c>
      <c r="V26" s="234"/>
      <c r="W26" s="234"/>
      <c r="X26" s="19" t="s">
        <v>1</v>
      </c>
      <c r="Y26" s="218" t="str">
        <f>IF(H7="","",IF(Q26="─","",Q26*U26))</f>
        <v/>
      </c>
      <c r="Z26" s="218"/>
      <c r="AA26" s="218"/>
      <c r="AB26" s="218"/>
      <c r="AC26" s="218"/>
      <c r="AD26" s="218"/>
    </row>
    <row r="27" spans="1:32" ht="26.15" customHeight="1" x14ac:dyDescent="0.2">
      <c r="A27" s="255" t="s">
        <v>182</v>
      </c>
      <c r="B27" s="255"/>
      <c r="C27" s="255"/>
      <c r="D27" s="255"/>
      <c r="E27" s="255"/>
      <c r="F27" s="255"/>
      <c r="G27" s="255"/>
      <c r="H27" s="31"/>
      <c r="I27" s="257" t="s">
        <v>164</v>
      </c>
      <c r="J27" s="241"/>
      <c r="K27" s="241"/>
      <c r="L27" s="242"/>
      <c r="M27" s="258" t="s">
        <v>243</v>
      </c>
      <c r="N27" s="259"/>
      <c r="O27" s="259"/>
      <c r="P27" s="259"/>
      <c r="Q27" s="235">
        <f>Q26</f>
        <v>0</v>
      </c>
      <c r="R27" s="235"/>
      <c r="S27" s="235"/>
      <c r="T27" s="14" t="s">
        <v>31</v>
      </c>
      <c r="U27" s="234">
        <f>IF(S2="■",4000*0.7,4000)</f>
        <v>4000</v>
      </c>
      <c r="V27" s="234"/>
      <c r="W27" s="234"/>
      <c r="X27" s="14" t="s">
        <v>1</v>
      </c>
      <c r="Y27" s="218" t="str">
        <f>IF(H7="","",IF(H27="","",IF(Q27="─","",Q27*U27)))</f>
        <v/>
      </c>
      <c r="Z27" s="218"/>
      <c r="AA27" s="218"/>
      <c r="AB27" s="218"/>
      <c r="AC27" s="218"/>
      <c r="AD27" s="218"/>
    </row>
    <row r="28" spans="1:32" ht="26.15" customHeight="1" x14ac:dyDescent="0.2">
      <c r="A28" s="256" t="s">
        <v>183</v>
      </c>
      <c r="B28" s="223"/>
      <c r="C28" s="223"/>
      <c r="D28" s="223"/>
      <c r="E28" s="223"/>
      <c r="F28" s="223"/>
      <c r="G28" s="223"/>
      <c r="H28" s="32" t="s">
        <v>192</v>
      </c>
      <c r="I28" s="260" t="s">
        <v>151</v>
      </c>
      <c r="J28" s="261"/>
      <c r="K28" s="261"/>
      <c r="L28" s="262"/>
      <c r="M28" s="260" t="s">
        <v>243</v>
      </c>
      <c r="N28" s="261"/>
      <c r="O28" s="261"/>
      <c r="P28" s="261"/>
      <c r="Q28" s="235">
        <f>Q26</f>
        <v>0</v>
      </c>
      <c r="R28" s="235"/>
      <c r="S28" s="235"/>
      <c r="T28" s="19" t="s">
        <v>31</v>
      </c>
      <c r="U28" s="234">
        <f>IF(S2="■",1500*0.7,1500)</f>
        <v>1500</v>
      </c>
      <c r="V28" s="234"/>
      <c r="W28" s="234"/>
      <c r="X28" s="19" t="s">
        <v>1</v>
      </c>
      <c r="Y28" s="218" t="str">
        <f>IF(H7="","",IF(H28="","",IF(Q28="─","",Q28*U28)))</f>
        <v/>
      </c>
      <c r="Z28" s="218"/>
      <c r="AA28" s="218"/>
      <c r="AB28" s="218"/>
      <c r="AC28" s="218"/>
      <c r="AD28" s="218"/>
      <c r="AF28" t="s">
        <v>193</v>
      </c>
    </row>
    <row r="29" spans="1:32" ht="26.15" customHeight="1" x14ac:dyDescent="0.2">
      <c r="A29" s="223" t="s">
        <v>161</v>
      </c>
      <c r="B29" s="223"/>
      <c r="C29" s="223"/>
      <c r="D29" s="223"/>
      <c r="E29" s="223"/>
      <c r="F29" s="223"/>
      <c r="G29" s="223"/>
      <c r="H29" s="256" t="s">
        <v>184</v>
      </c>
      <c r="I29" s="256"/>
      <c r="J29" s="256"/>
      <c r="K29" s="256"/>
      <c r="L29" s="256"/>
      <c r="M29" s="256"/>
      <c r="N29" s="256"/>
      <c r="O29" s="256"/>
      <c r="P29" s="256"/>
      <c r="Q29" s="256"/>
      <c r="R29" s="256"/>
      <c r="S29" s="256"/>
      <c r="T29" s="256"/>
      <c r="U29" s="256"/>
      <c r="V29" s="256"/>
      <c r="W29" s="256"/>
      <c r="X29" s="256"/>
      <c r="Y29" s="218" t="str">
        <f>IF(H7="","",IF(Y26="","",SUM(Y26:AD28)*0.1))</f>
        <v/>
      </c>
      <c r="Z29" s="218"/>
      <c r="AA29" s="218"/>
      <c r="AB29" s="218"/>
      <c r="AC29" s="218"/>
      <c r="AD29" s="218"/>
    </row>
    <row r="30" spans="1:32" x14ac:dyDescent="0.2">
      <c r="A30" s="219" t="s">
        <v>185</v>
      </c>
      <c r="B30" s="219"/>
      <c r="C30" s="219"/>
      <c r="D30" s="219"/>
      <c r="E30" s="219"/>
      <c r="F30" s="219"/>
      <c r="G30" s="219"/>
      <c r="H30" s="219"/>
      <c r="I30" s="219"/>
      <c r="J30" s="219"/>
      <c r="K30" s="219"/>
      <c r="L30" s="219"/>
      <c r="M30" s="219"/>
      <c r="N30" s="219"/>
      <c r="O30" s="219"/>
      <c r="P30" s="219"/>
      <c r="Q30" s="219"/>
      <c r="R30" s="219"/>
      <c r="S30" s="219"/>
      <c r="T30" s="219"/>
      <c r="U30" s="219"/>
      <c r="V30" s="219"/>
      <c r="W30" s="219"/>
      <c r="X30" s="219"/>
      <c r="Y30" s="230" t="str">
        <f>IF(H7="","",SUM(Y27:Y29))</f>
        <v/>
      </c>
      <c r="Z30" s="230"/>
      <c r="AA30" s="228"/>
      <c r="AB30" s="228"/>
      <c r="AC30" s="228"/>
      <c r="AD30" s="228"/>
    </row>
    <row r="31" spans="1:32" x14ac:dyDescent="0.2">
      <c r="A31" s="219" t="s">
        <v>162</v>
      </c>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8" t="str">
        <f>IF(H7="","",IF(Y26="","",SUM(Y26:AD29)*0.3))</f>
        <v/>
      </c>
      <c r="Z31" s="218"/>
      <c r="AA31" s="218"/>
      <c r="AB31" s="218"/>
      <c r="AC31" s="218"/>
      <c r="AD31" s="218"/>
    </row>
    <row r="32" spans="1:32" x14ac:dyDescent="0.2">
      <c r="A32" s="223" t="s">
        <v>114</v>
      </c>
      <c r="B32" s="223"/>
      <c r="C32" s="223"/>
      <c r="D32" s="223"/>
      <c r="E32" s="223"/>
      <c r="F32" s="223"/>
      <c r="G32" s="223"/>
      <c r="H32" s="223"/>
      <c r="I32" s="223"/>
      <c r="J32" s="223"/>
      <c r="K32" s="223"/>
      <c r="L32" s="223"/>
      <c r="M32" s="223"/>
      <c r="N32" s="223"/>
      <c r="O32" s="223"/>
      <c r="P32" s="223"/>
      <c r="Q32" s="223"/>
      <c r="R32" s="223"/>
      <c r="S32" s="223"/>
      <c r="T32" s="223"/>
      <c r="U32" s="223"/>
      <c r="V32" s="224" t="s">
        <v>115</v>
      </c>
      <c r="W32" s="225"/>
      <c r="X32" s="239"/>
      <c r="Y32" s="230" t="str">
        <f>IF(H7="","",IF(OR(Y26="",Y30="",Y31=""),"",Y26+Y30+Y31))</f>
        <v/>
      </c>
      <c r="Z32" s="230"/>
      <c r="AA32" s="228"/>
      <c r="AB32" s="228"/>
      <c r="AC32" s="228"/>
      <c r="AD32" s="228"/>
    </row>
    <row r="33" spans="1:30" x14ac:dyDescent="0.2">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row>
    <row r="34" spans="1:30" x14ac:dyDescent="0.2">
      <c r="A34" s="18" t="s">
        <v>116</v>
      </c>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row>
    <row r="35" spans="1:30" ht="14" x14ac:dyDescent="0.2">
      <c r="A35" s="18" t="s">
        <v>117</v>
      </c>
      <c r="B35" s="18"/>
      <c r="C35" s="18"/>
      <c r="D35" s="18"/>
      <c r="E35" s="18"/>
      <c r="F35" s="18"/>
      <c r="G35" s="18"/>
      <c r="H35" s="18"/>
      <c r="I35" s="18"/>
      <c r="J35" s="18"/>
      <c r="K35" s="18"/>
      <c r="L35" s="18"/>
      <c r="M35" s="18"/>
      <c r="N35" s="18"/>
      <c r="O35" s="18"/>
      <c r="P35" s="20" t="s">
        <v>127</v>
      </c>
      <c r="Q35" s="267" t="str">
        <f>IF(H7="","",Y18)</f>
        <v/>
      </c>
      <c r="R35" s="267"/>
      <c r="S35" s="267"/>
      <c r="T35" s="267"/>
      <c r="U35" s="267"/>
      <c r="V35" s="267"/>
      <c r="W35" s="267"/>
      <c r="X35" s="267"/>
      <c r="Y35" s="267"/>
      <c r="Z35" s="17"/>
      <c r="AA35" s="21" t="s">
        <v>128</v>
      </c>
      <c r="AB35" s="21"/>
      <c r="AC35" s="21"/>
      <c r="AD35" s="21"/>
    </row>
    <row r="36" spans="1:30" ht="9.9" customHeight="1" x14ac:dyDescent="0.2">
      <c r="Q36" s="15"/>
      <c r="R36" s="15"/>
      <c r="S36" s="15"/>
      <c r="T36" s="15"/>
      <c r="U36" s="15"/>
      <c r="V36" s="15"/>
      <c r="W36" s="15"/>
      <c r="X36" s="15"/>
      <c r="Y36" s="15"/>
      <c r="Z36" s="15"/>
    </row>
    <row r="37" spans="1:30" ht="14" x14ac:dyDescent="0.2">
      <c r="A37" t="s">
        <v>118</v>
      </c>
      <c r="Q37" s="15"/>
      <c r="R37" s="15"/>
      <c r="S37" s="15"/>
      <c r="T37" s="15"/>
      <c r="U37" s="15"/>
      <c r="V37" s="15"/>
      <c r="W37" s="15"/>
      <c r="X37" s="15"/>
      <c r="Y37" s="15"/>
      <c r="Z37" s="15"/>
    </row>
    <row r="38" spans="1:30" ht="14" x14ac:dyDescent="0.2">
      <c r="A38" t="s">
        <v>119</v>
      </c>
      <c r="P38" s="12" t="s">
        <v>127</v>
      </c>
      <c r="Q38" s="267" t="str">
        <f>Y23</f>
        <v/>
      </c>
      <c r="R38" s="267"/>
      <c r="S38" s="267"/>
      <c r="T38" s="267"/>
      <c r="U38" s="267"/>
      <c r="V38" s="267"/>
      <c r="W38" s="267"/>
      <c r="X38" s="267"/>
      <c r="Y38" s="267"/>
      <c r="Z38" s="17"/>
      <c r="AA38" s="11" t="s">
        <v>128</v>
      </c>
      <c r="AB38" s="11"/>
      <c r="AC38" s="11"/>
      <c r="AD38" s="11"/>
    </row>
    <row r="39" spans="1:30" ht="14" x14ac:dyDescent="0.2">
      <c r="A39" t="s">
        <v>165</v>
      </c>
      <c r="P39" s="12" t="s">
        <v>127</v>
      </c>
      <c r="Q39" s="267" t="str">
        <f>IF(H7="","",Q38*S7)</f>
        <v/>
      </c>
      <c r="R39" s="267"/>
      <c r="S39" s="267"/>
      <c r="T39" s="267"/>
      <c r="U39" s="267"/>
      <c r="V39" s="267"/>
      <c r="W39" s="267"/>
      <c r="X39" s="267"/>
      <c r="Y39" s="267"/>
      <c r="Z39" s="17"/>
      <c r="AA39" s="11" t="s">
        <v>128</v>
      </c>
      <c r="AB39" s="11"/>
      <c r="AC39" s="11"/>
      <c r="AD39" s="11"/>
    </row>
    <row r="40" spans="1:30" ht="9.9" customHeight="1" x14ac:dyDescent="0.2">
      <c r="Q40" s="15"/>
      <c r="R40" s="15"/>
      <c r="S40" s="15"/>
      <c r="T40" s="15"/>
      <c r="U40" s="15"/>
      <c r="V40" s="15"/>
      <c r="W40" s="15"/>
      <c r="X40" s="15"/>
      <c r="Y40" s="15"/>
      <c r="Z40" s="15"/>
    </row>
    <row r="41" spans="1:30" ht="14" x14ac:dyDescent="0.2">
      <c r="A41" t="s">
        <v>120</v>
      </c>
      <c r="Q41" s="15"/>
      <c r="R41" s="15"/>
      <c r="S41" s="15"/>
      <c r="T41" s="15"/>
      <c r="U41" s="15"/>
      <c r="V41" s="15"/>
      <c r="W41" s="15"/>
      <c r="X41" s="15"/>
      <c r="Y41" s="15"/>
      <c r="Z41" s="15"/>
    </row>
    <row r="42" spans="1:30" ht="14" x14ac:dyDescent="0.2">
      <c r="A42" t="s">
        <v>121</v>
      </c>
      <c r="B42" s="18"/>
      <c r="C42" s="18"/>
      <c r="D42" s="18"/>
      <c r="E42" s="18"/>
      <c r="F42" s="18"/>
      <c r="G42" s="18"/>
      <c r="H42" s="18"/>
      <c r="I42" s="18"/>
      <c r="J42" s="18"/>
      <c r="K42" s="18"/>
      <c r="L42" s="18"/>
      <c r="M42" s="18"/>
      <c r="N42" s="18"/>
      <c r="O42" s="18"/>
      <c r="P42" s="21" t="s">
        <v>127</v>
      </c>
      <c r="Q42" s="267" t="str">
        <f>Y32</f>
        <v/>
      </c>
      <c r="R42" s="267"/>
      <c r="S42" s="267"/>
      <c r="T42" s="267"/>
      <c r="U42" s="267"/>
      <c r="V42" s="267"/>
      <c r="W42" s="267"/>
      <c r="X42" s="267"/>
      <c r="Y42" s="267"/>
      <c r="Z42" s="17"/>
      <c r="AA42" s="21" t="s">
        <v>128</v>
      </c>
      <c r="AB42" s="21"/>
      <c r="AC42" s="21"/>
      <c r="AD42" s="11"/>
    </row>
    <row r="43" spans="1:30" ht="9.9" customHeight="1" x14ac:dyDescent="0.2">
      <c r="B43" s="18"/>
      <c r="C43" s="18"/>
      <c r="D43" s="18"/>
      <c r="E43" s="18"/>
      <c r="F43" s="18"/>
      <c r="G43" s="18"/>
      <c r="H43" s="18"/>
      <c r="I43" s="18"/>
      <c r="J43" s="18"/>
      <c r="K43" s="18"/>
      <c r="L43" s="18"/>
      <c r="M43" s="18"/>
      <c r="N43" s="18"/>
      <c r="O43" s="18"/>
      <c r="P43" s="18"/>
      <c r="Q43" s="15"/>
      <c r="R43" s="15"/>
      <c r="S43" s="15"/>
      <c r="T43" s="15"/>
      <c r="U43" s="15"/>
      <c r="V43" s="15"/>
      <c r="W43" s="15"/>
      <c r="X43" s="15"/>
      <c r="Y43" s="15"/>
      <c r="Z43" s="15"/>
      <c r="AA43" s="18"/>
      <c r="AB43" s="18"/>
      <c r="AC43" s="18"/>
    </row>
    <row r="44" spans="1:30" ht="14" x14ac:dyDescent="0.2">
      <c r="A44" t="s">
        <v>122</v>
      </c>
      <c r="B44" s="18"/>
      <c r="C44" s="18"/>
      <c r="D44" s="18"/>
      <c r="E44" s="18"/>
      <c r="F44" s="18"/>
      <c r="G44" s="18"/>
      <c r="H44" s="18"/>
      <c r="I44" s="18"/>
      <c r="J44" s="18"/>
      <c r="K44" s="18"/>
      <c r="L44" s="18"/>
      <c r="M44" s="18"/>
      <c r="N44" s="18"/>
      <c r="O44" s="18"/>
      <c r="P44" s="18"/>
      <c r="Q44" s="15"/>
      <c r="R44" s="15"/>
      <c r="S44" s="15"/>
      <c r="T44" s="15"/>
      <c r="U44" s="15"/>
      <c r="V44" s="15"/>
      <c r="W44" s="15"/>
      <c r="X44" s="15"/>
      <c r="Y44" s="15"/>
      <c r="Z44" s="15"/>
      <c r="AA44" s="18"/>
      <c r="AB44" s="18"/>
      <c r="AC44" s="18"/>
    </row>
    <row r="45" spans="1:30" ht="14" x14ac:dyDescent="0.2">
      <c r="B45" s="18" t="s">
        <v>123</v>
      </c>
      <c r="C45" s="18"/>
      <c r="D45" s="18"/>
      <c r="E45" s="18"/>
      <c r="F45" s="18"/>
      <c r="G45" s="18"/>
      <c r="H45" s="18"/>
      <c r="I45" s="18"/>
      <c r="J45" s="18"/>
      <c r="K45" s="18"/>
      <c r="L45" s="18"/>
      <c r="M45" s="18"/>
      <c r="N45" s="18"/>
      <c r="O45" s="18"/>
      <c r="P45" s="20" t="s">
        <v>127</v>
      </c>
      <c r="Q45" s="268">
        <f>IF(S2="■",0,10000)</f>
        <v>10000</v>
      </c>
      <c r="R45" s="268"/>
      <c r="S45" s="269"/>
      <c r="T45" s="269"/>
      <c r="U45" s="269"/>
      <c r="V45" s="269"/>
      <c r="W45" s="269"/>
      <c r="X45" s="269"/>
      <c r="Y45" s="269"/>
      <c r="Z45" s="27"/>
      <c r="AA45" s="21" t="s">
        <v>137</v>
      </c>
      <c r="AB45" s="21"/>
      <c r="AC45" s="21"/>
      <c r="AD45" s="11"/>
    </row>
    <row r="46" spans="1:30" ht="9.9" customHeight="1" x14ac:dyDescent="0.2">
      <c r="B46" s="18"/>
      <c r="C46" s="18"/>
      <c r="D46" s="18"/>
      <c r="E46" s="18"/>
      <c r="F46" s="18"/>
      <c r="G46" s="18"/>
      <c r="H46" s="18"/>
      <c r="I46" s="18"/>
      <c r="J46" s="18"/>
      <c r="K46" s="18"/>
      <c r="L46" s="18"/>
      <c r="M46" s="18"/>
      <c r="N46" s="18"/>
      <c r="O46" s="18"/>
      <c r="P46" s="18"/>
      <c r="Q46" s="15"/>
      <c r="R46" s="15"/>
      <c r="S46" s="15"/>
      <c r="T46" s="15"/>
      <c r="U46" s="15"/>
      <c r="V46" s="15"/>
      <c r="W46" s="15"/>
      <c r="X46" s="15"/>
      <c r="Y46" s="15"/>
      <c r="Z46" s="15"/>
      <c r="AA46" s="18"/>
      <c r="AB46" s="18"/>
      <c r="AC46" s="18"/>
    </row>
    <row r="47" spans="1:30" ht="14" x14ac:dyDescent="0.2">
      <c r="A47" s="22" t="s">
        <v>252</v>
      </c>
      <c r="B47" s="18"/>
      <c r="C47" s="18"/>
      <c r="D47" s="18"/>
      <c r="E47" s="18"/>
      <c r="F47" s="18"/>
      <c r="G47" s="18"/>
      <c r="H47" s="18"/>
      <c r="I47" s="18"/>
      <c r="J47" s="18"/>
      <c r="K47" s="18"/>
      <c r="L47" s="18"/>
      <c r="M47" s="18"/>
      <c r="N47" s="18"/>
      <c r="O47" s="18"/>
      <c r="P47" s="18"/>
      <c r="Q47" s="15"/>
      <c r="R47" s="15"/>
      <c r="S47" s="15"/>
      <c r="T47" s="15"/>
      <c r="U47" s="15"/>
      <c r="V47" s="15"/>
      <c r="W47" s="15"/>
      <c r="X47" s="15"/>
      <c r="Y47" s="15"/>
      <c r="Z47" s="15"/>
      <c r="AA47" s="18"/>
      <c r="AB47" s="18"/>
      <c r="AC47" s="18"/>
    </row>
    <row r="48" spans="1:30" ht="14" x14ac:dyDescent="0.2">
      <c r="B48" s="18" t="s">
        <v>125</v>
      </c>
      <c r="C48" s="18"/>
      <c r="D48" s="18"/>
      <c r="E48" s="18"/>
      <c r="F48" s="18"/>
      <c r="G48" s="18"/>
      <c r="H48" s="18"/>
      <c r="I48" s="18"/>
      <c r="J48" s="18"/>
      <c r="K48" s="18"/>
      <c r="L48" s="18"/>
      <c r="M48" s="18"/>
      <c r="N48" s="18"/>
      <c r="O48" s="18"/>
      <c r="P48" s="20" t="s">
        <v>127</v>
      </c>
      <c r="Q48" s="265">
        <f>IF(S2="■",50000*0.7,50000)</f>
        <v>50000</v>
      </c>
      <c r="R48" s="265"/>
      <c r="S48" s="266"/>
      <c r="T48" s="266"/>
      <c r="U48" s="266"/>
      <c r="V48" s="266"/>
      <c r="W48" s="266"/>
      <c r="X48" s="266"/>
      <c r="Y48" s="266"/>
      <c r="Z48" s="16"/>
      <c r="AA48" s="21" t="s">
        <v>128</v>
      </c>
      <c r="AB48" s="21"/>
      <c r="AC48" s="21"/>
      <c r="AD48" s="11"/>
    </row>
    <row r="49" spans="1:30" ht="9.9" customHeight="1" x14ac:dyDescent="0.2">
      <c r="B49" s="18"/>
      <c r="C49" s="18"/>
      <c r="D49" s="18"/>
      <c r="E49" s="18"/>
      <c r="F49" s="18"/>
      <c r="G49" s="18"/>
      <c r="H49" s="18"/>
      <c r="I49" s="18"/>
      <c r="J49" s="18"/>
      <c r="K49" s="18"/>
      <c r="L49" s="18"/>
      <c r="M49" s="18"/>
      <c r="N49" s="18"/>
      <c r="O49" s="18"/>
      <c r="P49" s="18"/>
      <c r="Q49" s="15"/>
      <c r="R49" s="15"/>
      <c r="S49" s="15"/>
      <c r="T49" s="15"/>
      <c r="U49" s="15"/>
      <c r="V49" s="15"/>
      <c r="W49" s="15"/>
      <c r="X49" s="15"/>
      <c r="Y49" s="15"/>
      <c r="Z49" s="15"/>
      <c r="AA49" s="18"/>
      <c r="AB49" s="18"/>
      <c r="AC49" s="18"/>
    </row>
    <row r="50" spans="1:30" ht="14" x14ac:dyDescent="0.2">
      <c r="A50" t="s">
        <v>124</v>
      </c>
      <c r="B50" s="18"/>
      <c r="C50" s="18"/>
      <c r="D50" s="18"/>
      <c r="E50" s="18"/>
      <c r="F50" s="18"/>
      <c r="G50" s="18"/>
      <c r="H50" s="18"/>
      <c r="I50" s="18"/>
      <c r="J50" s="18"/>
      <c r="K50" s="18"/>
      <c r="L50" s="18"/>
      <c r="M50" s="18"/>
      <c r="N50" s="18"/>
      <c r="O50" s="18"/>
      <c r="P50" s="18"/>
      <c r="Q50" s="15"/>
      <c r="R50" s="15"/>
      <c r="S50" s="15"/>
      <c r="T50" s="15"/>
      <c r="U50" s="15"/>
      <c r="V50" s="15"/>
      <c r="W50" s="15"/>
      <c r="X50" s="15"/>
      <c r="Y50" s="15"/>
      <c r="Z50" s="15"/>
      <c r="AA50" s="18"/>
      <c r="AB50" s="18"/>
      <c r="AC50" s="18"/>
    </row>
    <row r="51" spans="1:30" ht="14" x14ac:dyDescent="0.2">
      <c r="B51" s="18" t="s">
        <v>125</v>
      </c>
      <c r="C51" s="18"/>
      <c r="D51" s="18"/>
      <c r="E51" s="18"/>
      <c r="F51" s="18"/>
      <c r="G51" s="18"/>
      <c r="H51" s="18"/>
      <c r="I51" s="18"/>
      <c r="J51" s="18"/>
      <c r="K51" s="18"/>
      <c r="L51" s="18"/>
      <c r="M51" s="18"/>
      <c r="N51" s="18"/>
      <c r="O51" s="18"/>
      <c r="P51" s="20" t="s">
        <v>127</v>
      </c>
      <c r="Q51" s="265">
        <f>IF(S2="■",50000*0.7,50000)</f>
        <v>50000</v>
      </c>
      <c r="R51" s="265"/>
      <c r="S51" s="266"/>
      <c r="T51" s="266"/>
      <c r="U51" s="266"/>
      <c r="V51" s="266"/>
      <c r="W51" s="266"/>
      <c r="X51" s="266"/>
      <c r="Y51" s="266"/>
      <c r="Z51" s="16"/>
      <c r="AA51" s="21" t="s">
        <v>128</v>
      </c>
      <c r="AB51" s="21"/>
      <c r="AC51" s="21"/>
      <c r="AD51" s="11"/>
    </row>
    <row r="52" spans="1:30" ht="9.9" customHeight="1" x14ac:dyDescent="0.2">
      <c r="B52" s="18"/>
      <c r="C52" s="18"/>
      <c r="D52" s="18"/>
      <c r="E52" s="18"/>
      <c r="F52" s="18"/>
      <c r="G52" s="18"/>
      <c r="H52" s="18"/>
      <c r="I52" s="18"/>
      <c r="J52" s="18"/>
      <c r="K52" s="18"/>
      <c r="L52" s="18"/>
      <c r="M52" s="18"/>
      <c r="N52" s="18"/>
      <c r="O52" s="18"/>
      <c r="P52" s="18"/>
      <c r="Q52" s="15"/>
      <c r="R52" s="15"/>
      <c r="S52" s="15"/>
      <c r="T52" s="15"/>
      <c r="U52" s="15"/>
      <c r="V52" s="15"/>
      <c r="W52" s="15"/>
      <c r="X52" s="15"/>
      <c r="Y52" s="15"/>
      <c r="Z52" s="15"/>
      <c r="AA52" s="18"/>
      <c r="AB52" s="18"/>
      <c r="AC52" s="18"/>
    </row>
    <row r="53" spans="1:30" ht="14" x14ac:dyDescent="0.2">
      <c r="A53" t="s">
        <v>126</v>
      </c>
      <c r="B53" s="18"/>
      <c r="C53" s="18"/>
      <c r="D53" s="18"/>
      <c r="E53" s="18"/>
      <c r="F53" s="18"/>
      <c r="G53" s="18"/>
      <c r="H53" s="18"/>
      <c r="I53" s="18"/>
      <c r="J53" s="18"/>
      <c r="K53" s="18"/>
      <c r="L53" s="18"/>
      <c r="M53" s="18"/>
      <c r="N53" s="18"/>
      <c r="O53" s="18"/>
      <c r="P53" s="18"/>
      <c r="Q53" s="15"/>
      <c r="R53" s="15"/>
      <c r="S53" s="15"/>
      <c r="T53" s="15"/>
      <c r="U53" s="15"/>
      <c r="V53" s="15"/>
      <c r="W53" s="15"/>
      <c r="X53" s="15"/>
      <c r="Y53" s="15"/>
      <c r="Z53" s="15"/>
      <c r="AA53" s="18"/>
      <c r="AB53" s="18"/>
      <c r="AC53" s="18"/>
    </row>
    <row r="54" spans="1:30" ht="14" x14ac:dyDescent="0.2">
      <c r="B54" s="18" t="s">
        <v>125</v>
      </c>
      <c r="C54" s="18"/>
      <c r="D54" s="18"/>
      <c r="E54" s="18"/>
      <c r="F54" s="18"/>
      <c r="G54" s="18"/>
      <c r="H54" s="18"/>
      <c r="I54" s="18"/>
      <c r="J54" s="18"/>
      <c r="K54" s="18"/>
      <c r="L54" s="18"/>
      <c r="M54" s="18"/>
      <c r="N54" s="18"/>
      <c r="O54" s="18"/>
      <c r="P54" s="20" t="s">
        <v>127</v>
      </c>
      <c r="Q54" s="265">
        <f>IF(S2="■","－",100000)</f>
        <v>100000</v>
      </c>
      <c r="R54" s="265"/>
      <c r="S54" s="266"/>
      <c r="T54" s="266"/>
      <c r="U54" s="266"/>
      <c r="V54" s="266"/>
      <c r="W54" s="266"/>
      <c r="X54" s="266"/>
      <c r="Y54" s="266"/>
      <c r="Z54" s="16"/>
      <c r="AA54" s="21" t="s">
        <v>128</v>
      </c>
      <c r="AB54" s="21"/>
      <c r="AC54" s="21"/>
      <c r="AD54" s="11"/>
    </row>
    <row r="55" spans="1:30" ht="9.9" customHeight="1" x14ac:dyDescent="0.2">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row>
    <row r="56" spans="1:30" ht="14" x14ac:dyDescent="0.2">
      <c r="A56" t="s">
        <v>163</v>
      </c>
      <c r="P56" s="12" t="s">
        <v>127</v>
      </c>
      <c r="Q56" s="265" t="str">
        <f>IF(H7="","",Q35+Y23*S7+Q42*H7)</f>
        <v/>
      </c>
      <c r="R56" s="265"/>
      <c r="S56" s="266"/>
      <c r="T56" s="266"/>
      <c r="U56" s="266"/>
      <c r="V56" s="266"/>
      <c r="W56" s="266"/>
      <c r="X56" s="266"/>
      <c r="Y56" s="266"/>
      <c r="Z56" s="16"/>
      <c r="AA56" s="11" t="s">
        <v>128</v>
      </c>
      <c r="AB56" s="11"/>
      <c r="AC56" s="11"/>
      <c r="AD56" s="11"/>
    </row>
    <row r="58" spans="1:30" x14ac:dyDescent="0.2">
      <c r="A58" s="22" t="s">
        <v>244</v>
      </c>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row>
    <row r="59" spans="1:30" ht="14" x14ac:dyDescent="0.2">
      <c r="A59" s="23"/>
      <c r="B59" s="22" t="s">
        <v>181</v>
      </c>
      <c r="C59" s="23"/>
      <c r="D59" s="23"/>
      <c r="E59" s="23"/>
      <c r="F59" s="23"/>
      <c r="G59" s="22" t="s">
        <v>190</v>
      </c>
      <c r="H59" s="22"/>
      <c r="I59" s="22"/>
      <c r="J59" s="33"/>
      <c r="K59" s="22" t="s">
        <v>191</v>
      </c>
      <c r="L59" s="22"/>
      <c r="M59" s="22"/>
      <c r="N59" s="22"/>
      <c r="O59" s="22"/>
      <c r="P59" s="24" t="s">
        <v>127</v>
      </c>
      <c r="Q59" s="263" t="str">
        <f>IF(J59="","",J59*1000)</f>
        <v/>
      </c>
      <c r="R59" s="263"/>
      <c r="S59" s="264"/>
      <c r="T59" s="264"/>
      <c r="U59" s="264"/>
      <c r="V59" s="264"/>
      <c r="W59" s="264"/>
      <c r="X59" s="264"/>
      <c r="Y59" s="264"/>
      <c r="Z59" s="28"/>
      <c r="AA59" s="25" t="s">
        <v>128</v>
      </c>
      <c r="AB59" s="25"/>
      <c r="AC59" s="25"/>
      <c r="AD59" s="25"/>
    </row>
  </sheetData>
  <mergeCells count="103">
    <mergeCell ref="A4:N4"/>
    <mergeCell ref="O4:AD4"/>
    <mergeCell ref="H11:K11"/>
    <mergeCell ref="L11:O11"/>
    <mergeCell ref="P11:X11"/>
    <mergeCell ref="L1:N1"/>
    <mergeCell ref="O1:AD1"/>
    <mergeCell ref="L2:N3"/>
    <mergeCell ref="P2:R2"/>
    <mergeCell ref="T2:W2"/>
    <mergeCell ref="Y2:AD2"/>
    <mergeCell ref="P3:R3"/>
    <mergeCell ref="T3:W3"/>
    <mergeCell ref="Y3:AD3"/>
    <mergeCell ref="A5:G5"/>
    <mergeCell ref="H5:N5"/>
    <mergeCell ref="W5:AD5"/>
    <mergeCell ref="A6:G6"/>
    <mergeCell ref="H6:AD6"/>
    <mergeCell ref="O5:V5"/>
    <mergeCell ref="I7:N7"/>
    <mergeCell ref="T7:AD7"/>
    <mergeCell ref="O7:R7"/>
    <mergeCell ref="Q59:Y59"/>
    <mergeCell ref="Q56:Y56"/>
    <mergeCell ref="Q51:Y51"/>
    <mergeCell ref="Q54:Y54"/>
    <mergeCell ref="Q35:Y35"/>
    <mergeCell ref="Q38:Y38"/>
    <mergeCell ref="Q42:Y42"/>
    <mergeCell ref="Q45:Y45"/>
    <mergeCell ref="Q48:Y48"/>
    <mergeCell ref="Q39:Y39"/>
    <mergeCell ref="Y32:AD32"/>
    <mergeCell ref="A27:G27"/>
    <mergeCell ref="Y27:AD27"/>
    <mergeCell ref="A29:G29"/>
    <mergeCell ref="H29:X29"/>
    <mergeCell ref="Y29:AD29"/>
    <mergeCell ref="A28:G28"/>
    <mergeCell ref="Y28:AD28"/>
    <mergeCell ref="U27:W27"/>
    <mergeCell ref="U28:W28"/>
    <mergeCell ref="A30:X30"/>
    <mergeCell ref="Y30:AD30"/>
    <mergeCell ref="A31:X31"/>
    <mergeCell ref="Y31:AD31"/>
    <mergeCell ref="A32:U32"/>
    <mergeCell ref="I27:L27"/>
    <mergeCell ref="M27:P27"/>
    <mergeCell ref="M28:P28"/>
    <mergeCell ref="I28:L28"/>
    <mergeCell ref="V32:X32"/>
    <mergeCell ref="Q27:S27"/>
    <mergeCell ref="Q28:S28"/>
    <mergeCell ref="A25:G25"/>
    <mergeCell ref="H25:X25"/>
    <mergeCell ref="Y25:AD25"/>
    <mergeCell ref="A26:G26"/>
    <mergeCell ref="Y26:AD26"/>
    <mergeCell ref="U26:W26"/>
    <mergeCell ref="Q26:S26"/>
    <mergeCell ref="H26:P26"/>
    <mergeCell ref="Y18:AD18"/>
    <mergeCell ref="Y19:AD19"/>
    <mergeCell ref="V18:X18"/>
    <mergeCell ref="Y23:AD23"/>
    <mergeCell ref="A23:U23"/>
    <mergeCell ref="A20:G20"/>
    <mergeCell ref="H20:X20"/>
    <mergeCell ref="Y20:AD20"/>
    <mergeCell ref="V23:X23"/>
    <mergeCell ref="I22:K22"/>
    <mergeCell ref="L22:X22"/>
    <mergeCell ref="A21:G22"/>
    <mergeCell ref="Y21:AD22"/>
    <mergeCell ref="A12:X12"/>
    <mergeCell ref="Y10:AD10"/>
    <mergeCell ref="Y11:AD11"/>
    <mergeCell ref="Y12:AD12"/>
    <mergeCell ref="A10:G10"/>
    <mergeCell ref="A11:G11"/>
    <mergeCell ref="H10:X10"/>
    <mergeCell ref="A9:G9"/>
    <mergeCell ref="A7:G7"/>
    <mergeCell ref="Y9:AD9"/>
    <mergeCell ref="H9:X9"/>
    <mergeCell ref="Y13:AD13"/>
    <mergeCell ref="A18:U18"/>
    <mergeCell ref="H21:X21"/>
    <mergeCell ref="H13:X13"/>
    <mergeCell ref="H15:X15"/>
    <mergeCell ref="A17:X17"/>
    <mergeCell ref="A16:X16"/>
    <mergeCell ref="H14:O14"/>
    <mergeCell ref="Q14:X14"/>
    <mergeCell ref="A13:G13"/>
    <mergeCell ref="Y17:AD17"/>
    <mergeCell ref="Y14:AD14"/>
    <mergeCell ref="Y15:AD15"/>
    <mergeCell ref="A14:G14"/>
    <mergeCell ref="A15:G15"/>
    <mergeCell ref="Y16:AD16"/>
  </mergeCells>
  <phoneticPr fontId="2"/>
  <dataValidations count="2">
    <dataValidation type="list" allowBlank="1" showInputMessage="1" showErrorMessage="1" sqref="H27:H28" xr:uid="{00000000-0002-0000-0300-000000000000}">
      <formula1>$AF$27:$AF$28</formula1>
    </dataValidation>
    <dataValidation type="list" allowBlank="1" showInputMessage="1" showErrorMessage="1" sqref="X2:X3 S2:S3 O2:O3" xr:uid="{00000000-0002-0000-0300-000001000000}">
      <formula1>$AF$3:$AF$4</formula1>
    </dataValidation>
  </dataValidations>
  <pageMargins left="0.7" right="0.7" top="0.75" bottom="0.75" header="0.3" footer="0.3"/>
  <pageSetup paperSize="9" scale="8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使い方と注意事項</vt:lpstr>
      <vt:lpstr>治費書式3-1_治験研究経費ポイント算出表</vt:lpstr>
      <vt:lpstr>治費書式3-2_治験製品管理経費　ポイント算出表</vt:lpstr>
      <vt:lpstr>治費書式3-3_経費内訳書</vt:lpstr>
      <vt:lpstr>'治費書式3-1_治験研究経費ポイント算出表'!Print_Area</vt:lpstr>
      <vt:lpstr>'治費書式3-2_治験製品管理経費　ポイント算出表'!Print_Area</vt:lpstr>
      <vt:lpstr>'治費書式3-3_経費内訳書'!Print_Area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臨床試験管理室　坂田</cp:lastModifiedBy>
  <cp:lastPrinted>2021-02-26T03:36:10Z</cp:lastPrinted>
  <dcterms:created xsi:type="dcterms:W3CDTF">2015-07-23T02:45:46Z</dcterms:created>
  <dcterms:modified xsi:type="dcterms:W3CDTF">2021-04-13T01:15:35Z</dcterms:modified>
</cp:coreProperties>
</file>