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next20k\Desktop\"/>
    </mc:Choice>
  </mc:AlternateContent>
  <bookViews>
    <workbookView xWindow="0" yWindow="0" windowWidth="20490" windowHeight="7230" tabRatio="760" activeTab="1"/>
  </bookViews>
  <sheets>
    <sheet name="使い方と注意事項" sheetId="13" r:id="rId1"/>
    <sheet name="経費内訳書" sheetId="8" r:id="rId2"/>
    <sheet name="別紙1_治験研究経費ポイント算出表" sheetId="11" r:id="rId3"/>
    <sheet name="別紙2_治験薬管理経費　ポイント算出表" sheetId="12" r:id="rId4"/>
  </sheets>
  <definedNames>
    <definedName name="_xlnm.Print_Area" localSheetId="1">経費内訳書!$A$1:$AD$58</definedName>
    <definedName name="_xlnm.Print_Area" localSheetId="3">'別紙2_治験薬管理経費　ポイント算出表'!$A$1:$AD$32</definedName>
  </definedNames>
  <calcPr calcId="162913"/>
</workbook>
</file>

<file path=xl/calcChain.xml><?xml version="1.0" encoding="utf-8"?>
<calcChain xmlns="http://schemas.openxmlformats.org/spreadsheetml/2006/main">
  <c r="Q1" i="11" l="1"/>
  <c r="U2" i="12" l="1"/>
  <c r="U3" i="12"/>
  <c r="Z3" i="12"/>
  <c r="Q3" i="12"/>
  <c r="Q2" i="12"/>
  <c r="Z3" i="11"/>
  <c r="U3" i="11"/>
  <c r="U2" i="11"/>
  <c r="Q3" i="11"/>
  <c r="Q2" i="11"/>
  <c r="AD30" i="11"/>
  <c r="Y26" i="8" l="1"/>
  <c r="Y27" i="8"/>
  <c r="Q58" i="8" l="1"/>
  <c r="Y14" i="8" l="1"/>
  <c r="Q1" i="12" l="1"/>
  <c r="AD18" i="12" l="1"/>
  <c r="AD22" i="11"/>
  <c r="W21" i="11"/>
  <c r="I17" i="12" l="1"/>
  <c r="AD23" i="11" l="1"/>
  <c r="AD30" i="12" l="1"/>
  <c r="AD34" i="11"/>
  <c r="Y22" i="8" l="1"/>
  <c r="Q37" i="8" s="1"/>
  <c r="Q38" i="8" s="1"/>
  <c r="Y11" i="8"/>
  <c r="Y12" i="8" s="1"/>
  <c r="AD31" i="12" l="1"/>
  <c r="AD29" i="12"/>
  <c r="AD28" i="12"/>
  <c r="AD27" i="12"/>
  <c r="AD26" i="12"/>
  <c r="AD25" i="12"/>
  <c r="AD24" i="12"/>
  <c r="AD23" i="12"/>
  <c r="AD22" i="12"/>
  <c r="AD21" i="12"/>
  <c r="AD20" i="12"/>
  <c r="W19" i="12"/>
  <c r="O19" i="12"/>
  <c r="I19" i="12"/>
  <c r="W17" i="12"/>
  <c r="O17" i="12"/>
  <c r="AD16" i="12"/>
  <c r="AD15" i="12"/>
  <c r="AD14" i="12"/>
  <c r="H7" i="12"/>
  <c r="V6" i="12"/>
  <c r="H6" i="12"/>
  <c r="AD36" i="11"/>
  <c r="AD37" i="11"/>
  <c r="AD35" i="11"/>
  <c r="AD33" i="11"/>
  <c r="AD32" i="11"/>
  <c r="AD31" i="11"/>
  <c r="AD29" i="11"/>
  <c r="AD28" i="11"/>
  <c r="AD27" i="11"/>
  <c r="AD26" i="11"/>
  <c r="W25" i="11"/>
  <c r="O25" i="11"/>
  <c r="I25" i="11"/>
  <c r="AD24" i="11"/>
  <c r="O21" i="11"/>
  <c r="I21" i="11"/>
  <c r="AD20" i="11"/>
  <c r="AD19" i="11"/>
  <c r="AD18" i="11"/>
  <c r="AD17" i="11"/>
  <c r="AD16" i="11"/>
  <c r="AD15" i="11"/>
  <c r="AD14" i="11"/>
  <c r="AD13" i="11"/>
  <c r="AD12" i="11"/>
  <c r="H7" i="11"/>
  <c r="W6" i="11"/>
  <c r="H6" i="11"/>
  <c r="N38" i="11" l="1"/>
  <c r="Q25" i="8" s="1"/>
  <c r="Q26" i="8" s="1"/>
  <c r="AD17" i="12"/>
  <c r="AD25" i="11"/>
  <c r="AD21" i="11"/>
  <c r="AD19" i="12"/>
  <c r="AD32" i="12" l="1"/>
  <c r="P14" i="8" s="1"/>
  <c r="AD38" i="11"/>
  <c r="Y15" i="8" l="1"/>
  <c r="Y16" i="8" s="1"/>
  <c r="Y17" i="8" s="1"/>
  <c r="Y18" i="8" s="1"/>
  <c r="Q34" i="8" s="1"/>
  <c r="Y25" i="8"/>
  <c r="Q27" i="8" l="1"/>
  <c r="Y28" i="8" l="1"/>
  <c r="Y30" i="8" s="1"/>
  <c r="Y29" i="8" l="1"/>
  <c r="Y31" i="8" s="1"/>
  <c r="Q41" i="8" s="1"/>
  <c r="Q55" i="8" s="1"/>
</calcChain>
</file>

<file path=xl/comments1.xml><?xml version="1.0" encoding="utf-8"?>
<comments xmlns="http://schemas.openxmlformats.org/spreadsheetml/2006/main">
  <authors>
    <author>ヤナギダ</author>
  </authors>
  <commentList>
    <comment ref="B34" authorId="0" shapeId="0">
      <text>
        <r>
          <rPr>
            <b/>
            <sz val="9"/>
            <color indexed="81"/>
            <rFont val="MS P ゴシック"/>
            <family val="3"/>
            <charset val="128"/>
          </rPr>
          <t>センター病院は、症例単位合計額の1/2を契約単位合計に合算した金額になっている。</t>
        </r>
      </text>
    </comment>
  </commentList>
</comments>
</file>

<file path=xl/sharedStrings.xml><?xml version="1.0" encoding="utf-8"?>
<sst xmlns="http://schemas.openxmlformats.org/spreadsheetml/2006/main" count="399" uniqueCount="302">
  <si>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</si>
  <si>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</si>
  <si>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</si>
  <si>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</si>
  <si>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</si>
  <si>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</si>
  <si>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</si>
  <si>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</si>
  <si>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</si>
  <si>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</si>
  <si>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</si>
  <si>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</si>
  <si>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</si>
  <si>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</si>
  <si>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</si>
  <si>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</si>
  <si>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</si>
  <si>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</si>
  <si>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</si>
  <si>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</si>
  <si>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</si>
  <si>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</si>
  <si>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</si>
  <si>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</si>
  <si>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承認申請に使用される
文書等の作成</t>
    <phoneticPr fontId="5"/>
  </si>
  <si>
    <t>（ウエイト×</t>
    <phoneticPr fontId="5"/>
  </si>
  <si>
    <t>）</t>
    <phoneticPr fontId="2"/>
  </si>
  <si>
    <t>回)</t>
    <phoneticPr fontId="2"/>
  </si>
  <si>
    <t>×回数(</t>
    <phoneticPr fontId="2"/>
  </si>
  <si>
    <t>整理番号</t>
    <rPh sb="0" eb="2">
      <t>セイリ</t>
    </rPh>
    <rPh sb="2" eb="4">
      <t>バンゴウ</t>
    </rPh>
    <phoneticPr fontId="2"/>
  </si>
  <si>
    <t>治験薬の剤型</t>
  </si>
  <si>
    <t>投与期間</t>
  </si>
  <si>
    <t>調剤及び出庫回数</t>
  </si>
  <si>
    <t>保存状況</t>
  </si>
  <si>
    <t>特殊説明文書等の添付</t>
  </si>
  <si>
    <t>被験薬の化学名
又は識別記号</t>
    <phoneticPr fontId="2"/>
  </si>
  <si>
    <t>実施計画書番号</t>
    <phoneticPr fontId="2"/>
  </si>
  <si>
    <t>治験薬の種目
（予定を含む）</t>
    <phoneticPr fontId="2"/>
  </si>
  <si>
    <t>（ウエイト×</t>
    <phoneticPr fontId="2"/>
  </si>
  <si>
    <t>×</t>
    <phoneticPr fontId="2"/>
  </si>
  <si>
    <t>単回</t>
    <phoneticPr fontId="2"/>
  </si>
  <si>
    <t>オープン</t>
    <phoneticPr fontId="2"/>
  </si>
  <si>
    <t>内服</t>
    <phoneticPr fontId="2"/>
  </si>
  <si>
    <t>外用</t>
    <phoneticPr fontId="2"/>
  </si>
  <si>
    <t>注射</t>
    <phoneticPr fontId="2"/>
  </si>
  <si>
    <t>二重盲検</t>
    <phoneticPr fontId="2"/>
  </si>
  <si>
    <t>単盲検</t>
    <phoneticPr fontId="2"/>
  </si>
  <si>
    <t xml:space="preserve">４週間以内  </t>
    <phoneticPr fontId="2"/>
  </si>
  <si>
    <t xml:space="preserve">５～２４週  </t>
    <phoneticPr fontId="2"/>
  </si>
  <si>
    <t>有</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</si>
  <si>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</si>
  <si>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</si>
  <si>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</si>
  <si>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</si>
  <si>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</si>
  <si>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</si>
  <si>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</si>
  <si>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</si>
  <si>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</si>
  <si>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</si>
  <si>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</si>
  <si>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</si>
  <si>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</si>
  <si>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</si>
  <si>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皮下・筋注</t>
    <phoneticPr fontId="2"/>
  </si>
  <si>
    <t>静注・特殊</t>
    <phoneticPr fontId="5"/>
  </si>
  <si>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</si>
  <si>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</si>
  <si>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</si>
  <si>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</si>
  <si>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</si>
  <si>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</si>
  <si>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</si>
  <si>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</si>
  <si>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</si>
  <si>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</si>
  <si>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</si>
  <si>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</si>
  <si>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</si>
  <si>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</si>
  <si>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</si>
  <si>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</si>
  <si>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</si>
  <si>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治験薬製造承認の状況</t>
    <phoneticPr fontId="2"/>
  </si>
  <si>
    <t>デザイン</t>
    <phoneticPr fontId="2"/>
  </si>
  <si>
    <t>プラセボの使用</t>
    <phoneticPr fontId="5"/>
  </si>
  <si>
    <t>治験薬の投与経路</t>
    <phoneticPr fontId="5"/>
  </si>
  <si>
    <t>治験薬の投与期間</t>
    <phoneticPr fontId="5"/>
  </si>
  <si>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</si>
  <si>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</si>
  <si>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</si>
  <si>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</si>
  <si>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</si>
  <si>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</si>
  <si>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</si>
  <si>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</si>
  <si>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</si>
  <si>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院内書式2-1</t>
    <rPh sb="0" eb="2">
      <t>インナイ</t>
    </rPh>
    <rPh sb="2" eb="4">
      <t>ショシキ</t>
    </rPh>
    <phoneticPr fontId="2"/>
  </si>
  <si>
    <t>区分</t>
    <rPh sb="0" eb="2">
      <t>クブン</t>
    </rPh>
    <phoneticPr fontId="2"/>
  </si>
  <si>
    <t>治験研究経費ポイント算出表</t>
    <rPh sb="0" eb="2">
      <t>チケン</t>
    </rPh>
    <phoneticPr fontId="5"/>
  </si>
  <si>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</si>
  <si>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</si>
  <si>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</si>
  <si>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併用薬の使用</t>
    <phoneticPr fontId="2"/>
  </si>
  <si>
    <t>同効薬でも
不変使用可</t>
    <phoneticPr fontId="2"/>
  </si>
  <si>
    <t>同効薬のみ禁止</t>
    <phoneticPr fontId="2"/>
  </si>
  <si>
    <t>全面禁止</t>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</si>
  <si>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</si>
  <si>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</si>
  <si>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</si>
  <si>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</si>
  <si>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</si>
  <si>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</si>
  <si>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</si>
  <si>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</si>
  <si>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</si>
  <si>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31～50枚</t>
    <rPh sb="5" eb="6">
      <t>マイ</t>
    </rPh>
    <phoneticPr fontId="2"/>
  </si>
  <si>
    <t>51枚以上</t>
    <rPh sb="2" eb="3">
      <t>マイ</t>
    </rPh>
    <rPh sb="3" eb="5">
      <t>イジョウ</t>
    </rPh>
    <phoneticPr fontId="2"/>
  </si>
  <si>
    <t>１０～１２※</t>
    <phoneticPr fontId="2"/>
  </si>
  <si>
    <t>院内書式2-2</t>
    <rPh sb="0" eb="2">
      <t>インナイ</t>
    </rPh>
    <rPh sb="2" eb="4">
      <t>ショシキ</t>
    </rPh>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</si>
  <si>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</si>
  <si>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</si>
  <si>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</si>
  <si>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</si>
  <si>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治験薬規格数</t>
    <phoneticPr fontId="2"/>
  </si>
  <si>
    <t>治験期間（1か月単位）</t>
    <rPh sb="2" eb="4">
      <t>キカン</t>
    </rPh>
    <rPh sb="7" eb="8">
      <t>ゲツ</t>
    </rPh>
    <rPh sb="8" eb="10">
      <t>タンイ</t>
    </rPh>
    <phoneticPr fontId="2"/>
  </si>
  <si>
    <t>ヶ月</t>
    <rPh sb="1" eb="2">
      <t>ゲツ</t>
    </rPh>
    <phoneticPr fontId="2"/>
  </si>
  <si>
    <t>×月数（治験薬の保存・管理)：</t>
    <rPh sb="1" eb="2">
      <t>ツキ</t>
    </rPh>
    <rPh sb="4" eb="7">
      <t>チケンヤク</t>
    </rPh>
    <rPh sb="8" eb="10">
      <t>ホゾン</t>
    </rPh>
    <rPh sb="11" eb="13">
      <t>カンリ</t>
    </rPh>
    <phoneticPr fontId="2"/>
  </si>
  <si>
    <t>２～５回</t>
    <phoneticPr fontId="2"/>
  </si>
  <si>
    <t>３以上</t>
    <rPh sb="1" eb="3">
      <t>イジョウ</t>
    </rPh>
    <phoneticPr fontId="2"/>
  </si>
  <si>
    <t>２</t>
    <phoneticPr fontId="2"/>
  </si>
  <si>
    <t>院内書式2-3</t>
    <phoneticPr fontId="2"/>
  </si>
  <si>
    <t>治験に必要な経費内訳書</t>
    <rPh sb="0" eb="2">
      <t>チケン</t>
    </rPh>
    <rPh sb="3" eb="5">
      <t>ヒツヨウ</t>
    </rPh>
    <rPh sb="6" eb="8">
      <t>ケイヒ</t>
    </rPh>
    <rPh sb="8" eb="11">
      <t>ウチワケショ</t>
    </rPh>
    <phoneticPr fontId="5"/>
  </si>
  <si>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</si>
  <si>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</si>
  <si>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</si>
  <si>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</si>
  <si>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</si>
  <si>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</si>
  <si>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</si>
  <si>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</si>
  <si>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</si>
  <si>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</si>
  <si>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</si>
  <si>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</si>
  <si>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</si>
  <si>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</si>
  <si>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</si>
  <si>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</si>
  <si>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</si>
  <si>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</si>
  <si>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</si>
  <si>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</si>
  <si>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</si>
  <si>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</si>
  <si>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</si>
  <si>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</si>
  <si>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</si>
  <si>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５　脱落時金額（症例脱落にかかる経費／１症例当たり）</t>
    <rPh sb="2" eb="4">
      <t>ダツラク</t>
    </rPh>
    <rPh sb="4" eb="5">
      <t>ジ</t>
    </rPh>
    <rPh sb="5" eb="7">
      <t>キンガク</t>
    </rPh>
    <rPh sb="8" eb="10">
      <t>ショウレイ</t>
    </rPh>
    <rPh sb="10" eb="12">
      <t>ダツラク</t>
    </rPh>
    <rPh sb="16" eb="18">
      <t>ケイヒ</t>
    </rPh>
    <rPh sb="20" eb="22">
      <t>ショウレイ</t>
    </rPh>
    <rPh sb="22" eb="23">
      <t>ア</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</si>
  <si>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</si>
  <si>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</si>
  <si>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</si>
  <si>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</si>
  <si>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</si>
  <si>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</si>
  <si>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治験薬管理経費　ポイント算出表</t>
    <phoneticPr fontId="5"/>
  </si>
  <si>
    <t>（研究経費ポイント表は別紙）</t>
    <phoneticPr fontId="2"/>
  </si>
  <si>
    <t>毒・劇薬</t>
    <phoneticPr fontId="2"/>
  </si>
  <si>
    <t>向精神薬・麻薬</t>
    <phoneticPr fontId="2"/>
  </si>
  <si>
    <t>放射性医薬品</t>
    <rPh sb="0" eb="3">
      <t>ホウシャセイ</t>
    </rPh>
    <rPh sb="3" eb="6">
      <t>イヤクヒン</t>
    </rPh>
    <phoneticPr fontId="2"/>
  </si>
  <si>
    <t>N</t>
    <phoneticPr fontId="2"/>
  </si>
  <si>
    <t>P</t>
    <phoneticPr fontId="5"/>
  </si>
  <si>
    <t>Q</t>
    <phoneticPr fontId="5"/>
  </si>
  <si>
    <t>R</t>
    <phoneticPr fontId="5"/>
  </si>
  <si>
    <t>S</t>
    <phoneticPr fontId="5"/>
  </si>
  <si>
    <t>T</t>
    <phoneticPr fontId="5"/>
  </si>
  <si>
    <t>1～30枚</t>
    <rPh sb="4" eb="5">
      <t>マイ</t>
    </rPh>
    <phoneticPr fontId="2"/>
  </si>
  <si>
    <t>円（非課税）</t>
    <rPh sb="0" eb="1">
      <t>エン</t>
    </rPh>
    <rPh sb="2" eb="5">
      <t>ヒカゼイ</t>
    </rPh>
    <phoneticPr fontId="2"/>
  </si>
  <si>
    <t>使用</t>
    <rPh sb="0" eb="2">
      <t>シヨウ</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</si>
  <si>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</si>
  <si>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</si>
  <si>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</si>
  <si>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</si>
  <si>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</si>
  <si>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</si>
  <si>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</si>
  <si>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</si>
  <si>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ウオッシュアウト時の
プラセボの使用</t>
    <rPh sb="8" eb="9">
      <t>ジ</t>
    </rPh>
    <rPh sb="16" eb="18">
      <t>シヨウ</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</si>
  <si>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</si>
  <si>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</si>
  <si>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</si>
  <si>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</si>
  <si>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</si>
  <si>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</si>
  <si>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</si>
  <si>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</si>
  <si>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</si>
  <si>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</si>
  <si>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（４）治験薬管理経費</t>
    <rPh sb="3" eb="5">
      <t>チケン</t>
    </rPh>
    <rPh sb="5" eb="6">
      <t>ヤク</t>
    </rPh>
    <rPh sb="6" eb="8">
      <t>カンリ</t>
    </rPh>
    <rPh sb="8" eb="10">
      <t>ケイヒ</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</si>
  <si>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</si>
  <si>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</si>
  <si>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</si>
  <si>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</si>
  <si>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</si>
  <si>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</si>
  <si>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</si>
  <si>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</si>
  <si>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</si>
  <si>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</si>
  <si>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</si>
  <si>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</si>
  <si>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</si>
  <si>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</si>
  <si>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</si>
  <si>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</si>
  <si>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</si>
  <si>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</si>
  <si>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試験の期間によってデザインが異なる場合には、ポイント数が高くなるよう算定すること。ただし、経費の算出を試験の期間毎に分ける場合を除く。</t>
    <rPh sb="0" eb="2">
      <t>シケン</t>
    </rPh>
    <rPh sb="3" eb="5">
      <t>キカン</t>
    </rPh>
    <rPh sb="14" eb="15">
      <t>コト</t>
    </rPh>
    <rPh sb="17" eb="19">
      <t>バアイ</t>
    </rPh>
    <rPh sb="34" eb="36">
      <t>サンテイ</t>
    </rPh>
    <rPh sb="45" eb="47">
      <t>ケイヒ</t>
    </rPh>
    <rPh sb="48" eb="50">
      <t>サンシュツ</t>
    </rPh>
    <rPh sb="51" eb="53">
      <t>シケン</t>
    </rPh>
    <rPh sb="54" eb="56">
      <t>キカン</t>
    </rPh>
    <rPh sb="56" eb="57">
      <t>マイ</t>
    </rPh>
    <rPh sb="58" eb="59">
      <t>ワ</t>
    </rPh>
    <rPh sb="61" eb="63">
      <t>バアイ</t>
    </rPh>
    <rPh sb="64" eb="65">
      <t>ノゾ</t>
    </rPh>
    <phoneticPr fontId="2"/>
  </si>
  <si>
    <t>治験薬（または治験薬に準じて依頼者から提供される薬剤）について溶解等の調製を行う場合に算定すること。</t>
    <rPh sb="0" eb="3">
      <t>チケンヤク</t>
    </rPh>
    <rPh sb="31" eb="33">
      <t>ヨウカイ</t>
    </rPh>
    <rPh sb="33" eb="34">
      <t>トウ</t>
    </rPh>
    <rPh sb="35" eb="37">
      <t>チョウセイ</t>
    </rPh>
    <rPh sb="38" eb="39">
      <t>オコナ</t>
    </rPh>
    <rPh sb="40" eb="42">
      <t>バアイ</t>
    </rPh>
    <rPh sb="43" eb="45">
      <t>サンテイ</t>
    </rPh>
    <phoneticPr fontId="2"/>
  </si>
  <si>
    <t>盲検性確保のため、ウォッシュアウト時にプラセボを使用する場合に算定すること。</t>
    <rPh sb="0" eb="3">
      <t>モウケンセイ</t>
    </rPh>
    <rPh sb="3" eb="5">
      <t>カクホ</t>
    </rPh>
    <rPh sb="17" eb="18">
      <t>ジ</t>
    </rPh>
    <rPh sb="24" eb="26">
      <t>シヨウ</t>
    </rPh>
    <rPh sb="28" eb="30">
      <t>バアイ</t>
    </rPh>
    <rPh sb="31" eb="33">
      <t>サンテイ</t>
    </rPh>
    <phoneticPr fontId="2"/>
  </si>
  <si>
    <t>治験薬（または治験薬に準じて依頼者から提供される薬剤）を交付する際に添付する必要のある説明書がある場合に算定すること。</t>
    <rPh sb="0" eb="3">
      <t>チケンヤク</t>
    </rPh>
    <rPh sb="28" eb="30">
      <t>コウフ</t>
    </rPh>
    <rPh sb="32" eb="33">
      <t>サイ</t>
    </rPh>
    <rPh sb="34" eb="36">
      <t>テンプ</t>
    </rPh>
    <rPh sb="38" eb="40">
      <t>ヒツヨウ</t>
    </rPh>
    <rPh sb="43" eb="46">
      <t>セツメイショ</t>
    </rPh>
    <rPh sb="49" eb="51">
      <t>バアイ</t>
    </rPh>
    <rPh sb="52" eb="54">
      <t>サンテイ</t>
    </rPh>
    <phoneticPr fontId="2"/>
  </si>
  <si>
    <t>治験薬（または治験薬に準じて依頼者から提供される薬剤）の種類が複数ある場合や一つの治験薬が複数の種目に分類できる場合には、ポイントが高くなるよう算定すること。</t>
    <rPh sb="28" eb="30">
      <t>シュルイ</t>
    </rPh>
    <rPh sb="31" eb="33">
      <t>フクスウ</t>
    </rPh>
    <rPh sb="35" eb="37">
      <t>バアイ</t>
    </rPh>
    <rPh sb="38" eb="39">
      <t>ヒト</t>
    </rPh>
    <rPh sb="41" eb="44">
      <t>チケンヤク</t>
    </rPh>
    <rPh sb="45" eb="47">
      <t>フクスウ</t>
    </rPh>
    <rPh sb="48" eb="50">
      <t>シュモク</t>
    </rPh>
    <rPh sb="51" eb="53">
      <t>ブンルイ</t>
    </rPh>
    <rPh sb="56" eb="58">
      <t>バアイ</t>
    </rPh>
    <rPh sb="66" eb="67">
      <t>タカ</t>
    </rPh>
    <rPh sb="72" eb="74">
      <t>サンテイ</t>
    </rPh>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</si>
  <si>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</si>
  <si>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治験薬（被験薬または対照薬）以外に依頼者から提供される薬剤がある場合に算定すること。</t>
    <rPh sb="0" eb="3">
      <t>チケンヤク</t>
    </rPh>
    <rPh sb="4" eb="5">
      <t>ヒ</t>
    </rPh>
    <rPh sb="5" eb="6">
      <t>ケン</t>
    </rPh>
    <rPh sb="6" eb="7">
      <t>ヤク</t>
    </rPh>
    <rPh sb="10" eb="12">
      <t>タイショウ</t>
    </rPh>
    <rPh sb="12" eb="13">
      <t>ヤク</t>
    </rPh>
    <rPh sb="14" eb="16">
      <t>イガイ</t>
    </rPh>
    <rPh sb="17" eb="20">
      <t>イライシャ</t>
    </rPh>
    <rPh sb="22" eb="24">
      <t>テイキョウ</t>
    </rPh>
    <rPh sb="27" eb="29">
      <t>ヤクザイ</t>
    </rPh>
    <rPh sb="32" eb="34">
      <t>バアイ</t>
    </rPh>
    <rPh sb="35" eb="37">
      <t>サンテイ</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</si>
  <si>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</si>
  <si>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治験薬（または治験薬に準じて依頼者から提供される薬剤）の含量規格が複数ある場合に算定すること。ただし、盲検化されており外観から識別できない場合には1規格とカウントする。</t>
    <rPh sb="0" eb="3">
      <t>チケンヤク</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</si>
  <si>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</si>
  <si>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治験期間内に入院が必須の場合、入院にカウントすること。なお、通常は外来で実施可能な試験であるが入院でも実施可能な場合は、入院にカウントしないこととする。</t>
    <rPh sb="0" eb="2">
      <t>チケン</t>
    </rPh>
    <rPh sb="2" eb="4">
      <t>キカン</t>
    </rPh>
    <rPh sb="4" eb="5">
      <t>ナイ</t>
    </rPh>
    <rPh sb="6" eb="8">
      <t>ニュウイン</t>
    </rPh>
    <rPh sb="9" eb="11">
      <t>ヒッス</t>
    </rPh>
    <rPh sb="12" eb="14">
      <t>バアイ</t>
    </rPh>
    <rPh sb="15" eb="17">
      <t>ニュウイン</t>
    </rPh>
    <rPh sb="30" eb="32">
      <t>ツウジョウ</t>
    </rPh>
    <rPh sb="33" eb="35">
      <t>ガイライ</t>
    </rPh>
    <rPh sb="36" eb="38">
      <t>ジッシ</t>
    </rPh>
    <rPh sb="38" eb="40">
      <t>カノウ</t>
    </rPh>
    <rPh sb="41" eb="43">
      <t>シケン</t>
    </rPh>
    <rPh sb="47" eb="49">
      <t>ニュウイン</t>
    </rPh>
    <rPh sb="51" eb="53">
      <t>ジッシ</t>
    </rPh>
    <rPh sb="53" eb="55">
      <t>カノウ</t>
    </rPh>
    <rPh sb="56" eb="58">
      <t>バアイ</t>
    </rPh>
    <rPh sb="60" eb="62">
      <t>ニュウイン</t>
    </rPh>
    <phoneticPr fontId="2"/>
  </si>
  <si>
    <t>治験薬（または治験薬に準じて依頼者から提供される薬剤）を調剤または出庫する回数を算定すること。なお、投与期間が固定されていない場合には、想定される投与回数の平均値としてもかまわないが、実際の投与回数が著しく平均値を越えていた場合には、試験終了時に追加算定すること。</t>
    <rPh sb="75" eb="77">
      <t>カイスウ</t>
    </rPh>
    <rPh sb="97" eb="99">
      <t>カイスウ</t>
    </rPh>
    <phoneticPr fontId="2"/>
  </si>
  <si>
    <t>選択基準及び除外基準の項目数をカウントすること。なお、試験期間の異なるタイミングにそれぞれ基準が設定されている場合には、それらの総計とすること。</t>
    <rPh sb="0" eb="2">
      <t>センタク</t>
    </rPh>
    <rPh sb="2" eb="4">
      <t>キジュン</t>
    </rPh>
    <rPh sb="4" eb="5">
      <t>オヨ</t>
    </rPh>
    <rPh sb="6" eb="8">
      <t>ジョガイ</t>
    </rPh>
    <rPh sb="8" eb="10">
      <t>キジュン</t>
    </rPh>
    <rPh sb="11" eb="13">
      <t>コウモク</t>
    </rPh>
    <rPh sb="13" eb="14">
      <t>スウ</t>
    </rPh>
    <rPh sb="27" eb="29">
      <t>シケン</t>
    </rPh>
    <rPh sb="29" eb="31">
      <t>キカン</t>
    </rPh>
    <rPh sb="32" eb="33">
      <t>コト</t>
    </rPh>
    <rPh sb="45" eb="47">
      <t>キジュン</t>
    </rPh>
    <rPh sb="48" eb="50">
      <t>セッテイ</t>
    </rPh>
    <rPh sb="55" eb="57">
      <t>バアイ</t>
    </rPh>
    <rPh sb="64" eb="66">
      <t>ソウケイ</t>
    </rPh>
    <phoneticPr fontId="2"/>
  </si>
  <si>
    <t>規定されるVisit数を算定すること。なお、連続する入院で複数のタイミングに検査・画像診断などが予定される場合には、可能な限り分割して算定すること。また、Visit数が固定されていない場合には、想定される平均的なVisit数をカウントすることとするが、実際のVisit数が想定を著しく超える場合には、試験終了時までに追加算定すること。</t>
    <rPh sb="0" eb="2">
      <t>キテイ</t>
    </rPh>
    <rPh sb="10" eb="11">
      <t>スウ</t>
    </rPh>
    <rPh sb="12" eb="14">
      <t>サンテイ</t>
    </rPh>
    <rPh sb="22" eb="24">
      <t>レンゾク</t>
    </rPh>
    <rPh sb="26" eb="28">
      <t>ニュウイン</t>
    </rPh>
    <rPh sb="29" eb="31">
      <t>フクスウ</t>
    </rPh>
    <rPh sb="38" eb="40">
      <t>ケンサ</t>
    </rPh>
    <rPh sb="41" eb="43">
      <t>ガゾウ</t>
    </rPh>
    <rPh sb="43" eb="45">
      <t>シンダン</t>
    </rPh>
    <rPh sb="48" eb="50">
      <t>ヨテイ</t>
    </rPh>
    <rPh sb="53" eb="55">
      <t>バアイ</t>
    </rPh>
    <rPh sb="58" eb="60">
      <t>カノウ</t>
    </rPh>
    <rPh sb="61" eb="62">
      <t>カギ</t>
    </rPh>
    <rPh sb="63" eb="65">
      <t>ブンカツ</t>
    </rPh>
    <rPh sb="67" eb="69">
      <t>サンテイ</t>
    </rPh>
    <rPh sb="84" eb="86">
      <t>コテイ</t>
    </rPh>
    <rPh sb="92" eb="94">
      <t>バアイ</t>
    </rPh>
    <rPh sb="97" eb="99">
      <t>ソウテイ</t>
    </rPh>
    <rPh sb="102" eb="105">
      <t>ヘイキンテキ</t>
    </rPh>
    <rPh sb="111" eb="112">
      <t>スウ</t>
    </rPh>
    <rPh sb="126" eb="128">
      <t>ジッサイ</t>
    </rPh>
    <rPh sb="134" eb="135">
      <t>スウ</t>
    </rPh>
    <rPh sb="136" eb="138">
      <t>ソウテイ</t>
    </rPh>
    <rPh sb="139" eb="140">
      <t>イチジル</t>
    </rPh>
    <rPh sb="142" eb="143">
      <t>コ</t>
    </rPh>
    <rPh sb="145" eb="147">
      <t>バアイ</t>
    </rPh>
    <rPh sb="150" eb="152">
      <t>シケン</t>
    </rPh>
    <rPh sb="152" eb="154">
      <t>シュウリョウ</t>
    </rPh>
    <rPh sb="154" eb="155">
      <t>ジ</t>
    </rPh>
    <rPh sb="158" eb="160">
      <t>ツイカ</t>
    </rPh>
    <rPh sb="160" eb="162">
      <t>サンテイ</t>
    </rPh>
    <phoneticPr fontId="2"/>
  </si>
  <si>
    <t>試験期間の時期によって来院頻度が変動する場合、最大の来院頻度を算定すること。</t>
    <rPh sb="0" eb="2">
      <t>シケン</t>
    </rPh>
    <rPh sb="2" eb="4">
      <t>キカン</t>
    </rPh>
    <rPh sb="5" eb="7">
      <t>ジキ</t>
    </rPh>
    <rPh sb="11" eb="13">
      <t>ライイン</t>
    </rPh>
    <rPh sb="13" eb="15">
      <t>ヒンド</t>
    </rPh>
    <rPh sb="16" eb="18">
      <t>ヘンドウ</t>
    </rPh>
    <rPh sb="20" eb="22">
      <t>バアイ</t>
    </rPh>
    <rPh sb="23" eb="25">
      <t>サイダイ</t>
    </rPh>
    <rPh sb="26" eb="28">
      <t>ライイン</t>
    </rPh>
    <rPh sb="28" eb="30">
      <t>ヒンド</t>
    </rPh>
    <rPh sb="31" eb="33">
      <t>サンテイ</t>
    </rPh>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</si>
  <si>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</si>
  <si>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</si>
  <si>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異なる相にまたがる場合には、ポイントが高くなるように算定すること。</t>
    <rPh sb="0" eb="1">
      <t>コト</t>
    </rPh>
    <rPh sb="3" eb="4">
      <t>ソウ</t>
    </rPh>
    <rPh sb="9" eb="11">
      <t>バアイ</t>
    </rPh>
    <rPh sb="19" eb="20">
      <t>タカ</t>
    </rPh>
    <rPh sb="26" eb="28">
      <t>サンテイ</t>
    </rPh>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</si>
  <si>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</si>
  <si>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画像提供</t>
    <rPh sb="0" eb="2">
      <t>ガゾウ</t>
    </rPh>
    <rPh sb="2" eb="4">
      <t>テイキョウ</t>
    </rPh>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</si>
  <si>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</si>
  <si>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</si>
  <si>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</si>
  <si>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</si>
  <si>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</si>
  <si>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</si>
  <si>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O</t>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</si>
  <si>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</si>
  <si>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試験の実施とは別に被験者から同意取得する付随研究を予定している場合に算定すること。
なお、試験の実施に際し、当該付随研究の同意が不要（任意参加）な場合を含む。</t>
    <rPh sb="0" eb="2">
      <t>シケン</t>
    </rPh>
    <rPh sb="3" eb="5">
      <t>ジッシ</t>
    </rPh>
    <rPh sb="7" eb="8">
      <t>ベツ</t>
    </rPh>
    <rPh sb="9" eb="12">
      <t>ヒケンシャ</t>
    </rPh>
    <rPh sb="14" eb="16">
      <t>ドウイ</t>
    </rPh>
    <rPh sb="16" eb="18">
      <t>シュトク</t>
    </rPh>
    <rPh sb="20" eb="22">
      <t>フズイ</t>
    </rPh>
    <rPh sb="22" eb="24">
      <t>ケンキュウ</t>
    </rPh>
    <rPh sb="25" eb="27">
      <t>ヨテイ</t>
    </rPh>
    <rPh sb="31" eb="33">
      <t>バアイ</t>
    </rPh>
    <rPh sb="34" eb="36">
      <t>サンテイ</t>
    </rPh>
    <rPh sb="45" eb="47">
      <t>シケン</t>
    </rPh>
    <rPh sb="48" eb="50">
      <t>ジッシ</t>
    </rPh>
    <rPh sb="51" eb="52">
      <t>サイ</t>
    </rPh>
    <rPh sb="54" eb="56">
      <t>トウガイ</t>
    </rPh>
    <rPh sb="56" eb="58">
      <t>フズイ</t>
    </rPh>
    <rPh sb="58" eb="60">
      <t>ケンキュウ</t>
    </rPh>
    <rPh sb="61" eb="63">
      <t>ドウイ</t>
    </rPh>
    <rPh sb="64" eb="66">
      <t>フヨウ</t>
    </rPh>
    <rPh sb="67" eb="69">
      <t>ニンイ</t>
    </rPh>
    <rPh sb="69" eb="71">
      <t>サンカ</t>
    </rPh>
    <rPh sb="73" eb="75">
      <t>バアイ</t>
    </rPh>
    <rPh sb="76" eb="77">
      <t>フク</t>
    </rPh>
    <phoneticPr fontId="2"/>
  </si>
  <si>
    <t>本邦の単独で実施する試験であっても、依頼者が国外に所在する場合は、「依頼者が国外に所在」として算定すること。なお、ここで言う「依頼者」とは、いわゆるスポンサーを意味するため、治験国内管理人が設置されていても、「依頼者が国外に所在」として算定する。また、国内に現地法人があるグローバル企業が依頼者の場合も、「依頼者が国外に所在」として算定する。</t>
    <rPh sb="0" eb="2">
      <t>ホンポウ</t>
    </rPh>
    <rPh sb="3" eb="5">
      <t>タンドク</t>
    </rPh>
    <rPh sb="6" eb="8">
      <t>ジッシ</t>
    </rPh>
    <rPh sb="10" eb="12">
      <t>シケン</t>
    </rPh>
    <rPh sb="18" eb="21">
      <t>イライシャ</t>
    </rPh>
    <rPh sb="22" eb="24">
      <t>コクガイ</t>
    </rPh>
    <rPh sb="25" eb="27">
      <t>ショザイ</t>
    </rPh>
    <rPh sb="29" eb="31">
      <t>バアイ</t>
    </rPh>
    <rPh sb="34" eb="37">
      <t>イライシャ</t>
    </rPh>
    <rPh sb="38" eb="40">
      <t>コクガイ</t>
    </rPh>
    <rPh sb="41" eb="43">
      <t>ショザイ</t>
    </rPh>
    <rPh sb="60" eb="61">
      <t>イ</t>
    </rPh>
    <rPh sb="63" eb="66">
      <t>イライシャ</t>
    </rPh>
    <rPh sb="80" eb="82">
      <t>イミ</t>
    </rPh>
    <rPh sb="87" eb="89">
      <t>チケン</t>
    </rPh>
    <rPh sb="89" eb="91">
      <t>コクナイ</t>
    </rPh>
    <rPh sb="91" eb="94">
      <t>カンリニン</t>
    </rPh>
    <rPh sb="95" eb="97">
      <t>セッチ</t>
    </rPh>
    <rPh sb="126" eb="128">
      <t>コクナイ</t>
    </rPh>
    <rPh sb="129" eb="131">
      <t>ゲンチ</t>
    </rPh>
    <rPh sb="131" eb="133">
      <t>ホウジン</t>
    </rPh>
    <rPh sb="141" eb="143">
      <t>キギョウ</t>
    </rPh>
    <rPh sb="144" eb="147">
      <t>イライシャ</t>
    </rPh>
    <rPh sb="148" eb="150">
      <t>バアイ</t>
    </rPh>
    <phoneticPr fontId="2"/>
  </si>
  <si>
    <t>希少疾病に該当する場合算定すること。</t>
    <rPh sb="0" eb="2">
      <t>キショウ</t>
    </rPh>
    <rPh sb="2" eb="4">
      <t>シッペイ</t>
    </rPh>
    <rPh sb="5" eb="7">
      <t>ガイトウ</t>
    </rPh>
    <rPh sb="9" eb="11">
      <t>バアイ</t>
    </rPh>
    <rPh sb="11" eb="13">
      <t>サンテイ</t>
    </rPh>
    <phoneticPr fontId="2"/>
  </si>
  <si>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</si>
  <si>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V</t>
    <phoneticPr fontId="5"/>
  </si>
  <si>
    <t>X</t>
    <phoneticPr fontId="2"/>
  </si>
  <si>
    <t>P</t>
    <phoneticPr fontId="5"/>
  </si>
  <si>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</si>
  <si>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責任医師や分担医師が、GCPやEDC、評価方法等のトレーニングなどを要する場合に算定すること。</t>
    <rPh sb="0" eb="2">
      <t>セキニン</t>
    </rPh>
    <rPh sb="2" eb="4">
      <t>イシ</t>
    </rPh>
    <rPh sb="5" eb="7">
      <t>ブンタン</t>
    </rPh>
    <rPh sb="7" eb="9">
      <t>イシ</t>
    </rPh>
    <rPh sb="19" eb="21">
      <t>ヒョウカ</t>
    </rPh>
    <rPh sb="21" eb="23">
      <t>ホウホウ</t>
    </rPh>
    <rPh sb="23" eb="24">
      <t>トウ</t>
    </rPh>
    <rPh sb="34" eb="35">
      <t>ヨウ</t>
    </rPh>
    <rPh sb="37" eb="39">
      <t>バアイ</t>
    </rPh>
    <rPh sb="40" eb="42">
      <t>サンテイ</t>
    </rPh>
    <phoneticPr fontId="2"/>
  </si>
  <si>
    <t>保管方法が異なる治験薬（または治験薬に準じて依頼者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</si>
  <si>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・実施時金額</t>
    <rPh sb="1" eb="4">
      <t>ジッシジ</t>
    </rPh>
    <rPh sb="4" eb="6">
      <t>キンガク</t>
    </rPh>
    <phoneticPr fontId="2"/>
  </si>
  <si>
    <t>Ａ～Wポイント数</t>
    <phoneticPr fontId="2"/>
  </si>
  <si>
    <t>Ａ～Wポイント数</t>
    <phoneticPr fontId="2"/>
  </si>
  <si>
    <t>（８）CRC人件費</t>
    <rPh sb="6" eb="9">
      <t>ジンケンヒ</t>
    </rPh>
    <phoneticPr fontId="2"/>
  </si>
  <si>
    <t>（９）CRC人件費
　（SMO・CRCの管理監督）</t>
    <rPh sb="6" eb="9">
      <t>ジンケンヒ</t>
    </rPh>
    <rPh sb="20" eb="22">
      <t>カンリ</t>
    </rPh>
    <rPh sb="22" eb="24">
      <t>カントク</t>
    </rPh>
    <phoneticPr fontId="2"/>
  </si>
  <si>
    <t>試験で想定する被験者層の重症度を算定すること。明確な基準は無いため、適宜相談でも可。</t>
    <rPh sb="0" eb="2">
      <t>シケン</t>
    </rPh>
    <rPh sb="3" eb="5">
      <t>ソウテイ</t>
    </rPh>
    <rPh sb="7" eb="10">
      <t>ヒケンシャ</t>
    </rPh>
    <rPh sb="10" eb="11">
      <t>ソウ</t>
    </rPh>
    <rPh sb="12" eb="15">
      <t>ジュウショウド</t>
    </rPh>
    <rPh sb="16" eb="18">
      <t>サンテイ</t>
    </rPh>
    <rPh sb="23" eb="25">
      <t>メイカク</t>
    </rPh>
    <rPh sb="26" eb="28">
      <t>キジュン</t>
    </rPh>
    <rPh sb="29" eb="30">
      <t>ナ</t>
    </rPh>
    <rPh sb="34" eb="36">
      <t>テキギ</t>
    </rPh>
    <rPh sb="36" eb="38">
      <t>ソウダン</t>
    </rPh>
    <rPh sb="40" eb="41">
      <t>カ</t>
    </rPh>
    <phoneticPr fontId="2"/>
  </si>
  <si>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</si>
  <si>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試験全体ではなく、単独の被験者における治験薬（または治験薬に準じて依頼者から提供される薬剤・治験薬と同等に管理を求められる薬剤）を投与する期間を算定すること。なお、投与期間が固定されていない場合には、想定される平均的な投与期間を算定するが、実際の投与期間が著しく想定を超える場合には、試験終了時までに追加算定すること。</t>
    <rPh sb="0" eb="2">
      <t>シケン</t>
    </rPh>
    <rPh sb="2" eb="4">
      <t>ゼンタイ</t>
    </rPh>
    <rPh sb="9" eb="11">
      <t>タンドク</t>
    </rPh>
    <rPh sb="12" eb="15">
      <t>ヒケンシャ</t>
    </rPh>
    <rPh sb="82" eb="84">
      <t>トウヨ</t>
    </rPh>
    <rPh sb="84" eb="86">
      <t>キカン</t>
    </rPh>
    <rPh sb="87" eb="89">
      <t>コテイ</t>
    </rPh>
    <rPh sb="95" eb="97">
      <t>バアイ</t>
    </rPh>
    <rPh sb="100" eb="102">
      <t>ソウテイ</t>
    </rPh>
    <rPh sb="105" eb="108">
      <t>ヘイキンテキ</t>
    </rPh>
    <rPh sb="109" eb="111">
      <t>トウヨ</t>
    </rPh>
    <rPh sb="111" eb="113">
      <t>キカン</t>
    </rPh>
    <rPh sb="114" eb="116">
      <t>サンテイ</t>
    </rPh>
    <rPh sb="120" eb="122">
      <t>ジッサイ</t>
    </rPh>
    <rPh sb="123" eb="125">
      <t>トウヨ</t>
    </rPh>
    <rPh sb="125" eb="127">
      <t>キカン</t>
    </rPh>
    <rPh sb="128" eb="129">
      <t>イチジル</t>
    </rPh>
    <rPh sb="131" eb="133">
      <t>ソウテイ</t>
    </rPh>
    <rPh sb="134" eb="135">
      <t>コ</t>
    </rPh>
    <rPh sb="137" eb="139">
      <t>バアイ</t>
    </rPh>
    <rPh sb="142" eb="144">
      <t>シケン</t>
    </rPh>
    <rPh sb="144" eb="146">
      <t>シュウリョウ</t>
    </rPh>
    <rPh sb="146" eb="147">
      <t>ジ</t>
    </rPh>
    <rPh sb="150" eb="152">
      <t>ツイカ</t>
    </rPh>
    <rPh sb="152" eb="154">
      <t>サンテイ</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</si>
  <si>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</si>
  <si>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</si>
  <si>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バイタルサイン（血圧・脈拍数・呼吸数・体重など）、身体所見などの項目数を算定すること。</t>
    <rPh sb="25" eb="27">
      <t>シンタイ</t>
    </rPh>
    <rPh sb="27" eb="29">
      <t>ショケン</t>
    </rPh>
    <rPh sb="32" eb="35">
      <t>コウモクスウ</t>
    </rPh>
    <rPh sb="36" eb="38">
      <t>サンテイ</t>
    </rPh>
    <phoneticPr fontId="2"/>
  </si>
  <si>
    <t>試験全体ではなく、単独の被験者における治験薬（または治験薬に準じて依頼者から提供される薬剤・治験薬と同等に管理を求められる薬剤）を投与する期間を算定すること。なお、投与期間が固定されていない場合には、想定される投与期間の平均値としてもかまわないが、実際の投与期間が著しく平均値を越えていた場合には、試験終了時に追加算定すること。</t>
    <phoneticPr fontId="2"/>
  </si>
  <si>
    <t>剤型が異なる治験薬（または治験薬に準じて依頼者から提供される薬剤・治験薬と同等に管理を求められる薬剤）を組み合わせて使用する場合には、ポイント数が高くなるよう算定すること。</t>
    <rPh sb="0" eb="2">
      <t>ザイケイ</t>
    </rPh>
    <rPh sb="3" eb="4">
      <t>コト</t>
    </rPh>
    <rPh sb="6" eb="9">
      <t>チケンヤク</t>
    </rPh>
    <rPh sb="52" eb="53">
      <t>ク</t>
    </rPh>
    <rPh sb="54" eb="55">
      <t>ア</t>
    </rPh>
    <rPh sb="58" eb="60">
      <t>シヨウ</t>
    </rPh>
    <rPh sb="62" eb="64">
      <t>バアイ</t>
    </rPh>
    <rPh sb="71" eb="72">
      <t>スウ</t>
    </rPh>
    <rPh sb="73" eb="74">
      <t>タカ</t>
    </rPh>
    <rPh sb="79" eb="81">
      <t>サンテイ</t>
    </rPh>
    <phoneticPr fontId="2"/>
  </si>
  <si>
    <t>治験期間の中で、時期によりデザインが混在する場合には、ポイント数が高くなるように算定すること。ただし、経費の算出を試験の期間毎に分ける場合を除く。</t>
    <rPh sb="0" eb="2">
      <t>チケン</t>
    </rPh>
    <rPh sb="2" eb="4">
      <t>キカン</t>
    </rPh>
    <rPh sb="5" eb="6">
      <t>ナカ</t>
    </rPh>
    <rPh sb="8" eb="10">
      <t>ジキ</t>
    </rPh>
    <rPh sb="18" eb="20">
      <t>コンザイ</t>
    </rPh>
    <rPh sb="22" eb="24">
      <t>バアイ</t>
    </rPh>
    <rPh sb="31" eb="32">
      <t>スウ</t>
    </rPh>
    <rPh sb="33" eb="34">
      <t>タカ</t>
    </rPh>
    <rPh sb="40" eb="42">
      <t>サンテイ</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</si>
  <si>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</si>
  <si>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</si>
  <si>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</si>
  <si>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</si>
  <si>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</si>
  <si>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</si>
  <si>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治験薬管理経費合計ポイント数</t>
    <rPh sb="7" eb="9">
      <t>ゴウケイ</t>
    </rPh>
    <rPh sb="13" eb="14">
      <t>スウ</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</si>
  <si>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</si>
  <si>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</si>
  <si>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</si>
  <si>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</si>
  <si>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</si>
  <si>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</si>
  <si>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</si>
  <si>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</si>
  <si>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</si>
  <si>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</si>
  <si>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</si>
  <si>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</si>
  <si>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</si>
  <si>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r>
      <t xml:space="preserve">小児、成人
</t>
    </r>
    <r>
      <rPr>
        <sz val="9"/>
        <rFont val="ＭＳ Ｐゴシック"/>
        <family val="3"/>
        <charset val="128"/>
      </rPr>
      <t>（高齢者、肝、腎臓障害等
合併有）</t>
    </r>
    <phoneticPr fontId="5"/>
  </si>
  <si>
    <t>）</t>
    <phoneticPr fontId="2"/>
  </si>
  <si>
    <t>（A～Wの合計ポイント数：</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</si>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</sst>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b/>
      <sz val="9"/>
      <color indexed="81"/>
      <name val="MS P ゴシック"/>
      <family val="3"/>
      <charset val="128"/>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80">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0" fontId="3" fillId="0" borderId="3" xfId="2" applyFont="1" applyBorder="1" applyAlignment="1" applyProtection="1">
      <alignment horizontal="center"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3" fillId="4" borderId="3" xfId="2" applyFont="1" applyFill="1" applyBorder="1" applyAlignment="1" applyProtection="1">
      <alignment horizontal="center" vertical="center"/>
    </xf>
    <xf numFmtId="0" fontId="10" fillId="0" borderId="0" xfId="0" applyFont="1" applyFill="1" applyAlignment="1">
      <alignment horizontal="right" vertical="center"/>
    </xf>
    <xf numFmtId="0" fontId="4" fillId="0" borderId="0" xfId="2"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4" xfId="2" applyFont="1" applyBorder="1" applyAlignment="1" applyProtection="1">
      <alignment horizontal="center" vertical="center" wrapText="1"/>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1"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3" fillId="0" borderId="2" xfId="2"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15" fillId="0" borderId="0" xfId="0" applyFont="1">
      <alignment vertical="center"/>
    </xf>
    <xf numFmtId="0" fontId="12" fillId="0" borderId="0" xfId="0" applyFont="1">
      <alignment vertical="center"/>
    </xf>
    <xf numFmtId="0" fontId="12" fillId="0" borderId="0" xfId="0" applyFont="1" applyBorder="1">
      <alignment vertical="center"/>
    </xf>
    <xf numFmtId="0" fontId="12" fillId="0" borderId="1" xfId="0" applyFont="1" applyBorder="1">
      <alignment vertical="center"/>
    </xf>
    <xf numFmtId="0" fontId="0" fillId="0" borderId="0" xfId="0" applyAlignment="1" applyProtection="1">
      <alignment horizontal="center" vertical="center"/>
    </xf>
    <xf numFmtId="0" fontId="0" fillId="0" borderId="2" xfId="0"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Alignment="1" applyProtection="1">
      <alignment horizontal="left" vertical="center"/>
    </xf>
    <xf numFmtId="0" fontId="14" fillId="0" borderId="1" xfId="0" applyFont="1" applyFill="1" applyBorder="1" applyAlignment="1">
      <alignment horizontal="right" vertical="center"/>
    </xf>
    <xf numFmtId="0" fontId="16" fillId="0" borderId="1" xfId="0" applyFont="1" applyBorder="1" applyAlignment="1">
      <alignment horizontal="right" vertical="center"/>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2" fillId="5" borderId="1" xfId="0" applyFont="1" applyFill="1" applyBorder="1" applyProtection="1">
      <alignment vertical="center"/>
      <protection locked="0"/>
    </xf>
    <xf numFmtId="0" fontId="15" fillId="0" borderId="0" xfId="0" applyFont="1" applyAlignment="1" applyProtection="1">
      <alignment vertical="top"/>
    </xf>
    <xf numFmtId="0" fontId="12" fillId="0" borderId="0" xfId="0" applyFont="1" applyProtection="1">
      <alignment vertical="center"/>
    </xf>
    <xf numFmtId="0" fontId="12" fillId="0" borderId="0" xfId="0" applyFont="1" applyBorder="1" applyAlignment="1" applyProtection="1">
      <alignment horizontal="center" vertical="center"/>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5" fillId="0" borderId="0" xfId="0" applyFont="1" applyProtection="1">
      <alignment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5" fillId="0" borderId="0" xfId="0" applyFont="1" applyAlignment="1" applyProtection="1">
      <alignment wrapText="1"/>
    </xf>
    <xf numFmtId="0" fontId="15"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0" fillId="0" borderId="2" xfId="0" applyBorder="1" applyProtection="1">
      <alignment vertical="center"/>
    </xf>
    <xf numFmtId="0" fontId="8" fillId="0" borderId="5" xfId="0" applyFont="1" applyBorder="1" applyAlignment="1" applyProtection="1">
      <alignment horizontal="lef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5" fillId="0" borderId="0" xfId="0" applyFont="1" applyAlignment="1" applyProtection="1">
      <alignment horizontal="center" vertical="center"/>
    </xf>
    <xf numFmtId="0" fontId="3" fillId="5" borderId="2" xfId="2" applyFont="1" applyFill="1" applyBorder="1" applyAlignment="1" applyProtection="1">
      <alignment horizontal="center" vertical="center"/>
      <protection locked="0"/>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7"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12" fillId="0" borderId="0" xfId="0" applyFont="1" applyBorder="1" applyProtection="1">
      <alignment vertical="center"/>
    </xf>
    <xf numFmtId="0" fontId="0" fillId="0" borderId="5" xfId="0"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8" fillId="0" borderId="4"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18" fillId="0" borderId="3" xfId="0" applyFont="1" applyFill="1" applyBorder="1" applyAlignment="1">
      <alignment vertical="center" wrapText="1"/>
    </xf>
    <xf numFmtId="0" fontId="19" fillId="0" borderId="3" xfId="0" applyFont="1" applyFill="1" applyBorder="1" applyAlignment="1">
      <alignment vertical="center" wrapText="1"/>
    </xf>
    <xf numFmtId="0" fontId="0" fillId="4" borderId="2" xfId="0" applyFill="1" applyBorder="1" applyAlignment="1">
      <alignment vertical="center"/>
    </xf>
    <xf numFmtId="3" fontId="16" fillId="4" borderId="1" xfId="0" applyNumberFormat="1" applyFont="1" applyFill="1" applyBorder="1" applyAlignment="1">
      <alignment horizontal="right" vertical="center"/>
    </xf>
    <xf numFmtId="0" fontId="16" fillId="4" borderId="1" xfId="0" applyFont="1" applyFill="1" applyBorder="1" applyAlignment="1">
      <alignment horizontal="righ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4" fillId="0" borderId="1" xfId="0" applyNumberFormat="1" applyFont="1" applyFill="1" applyBorder="1" applyAlignment="1">
      <alignment horizontal="right" vertical="center"/>
    </xf>
    <xf numFmtId="0" fontId="14" fillId="0" borderId="1" xfId="0" applyFont="1" applyFill="1" applyBorder="1" applyAlignment="1">
      <alignment horizontal="right"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3" xfId="0" applyBorder="1" applyAlignment="1">
      <alignment horizontal="left" vertical="center"/>
    </xf>
    <xf numFmtId="38" fontId="0" fillId="4" borderId="3" xfId="1" applyFont="1" applyFill="1" applyBorder="1" applyAlignment="1">
      <alignment horizontal="center" vertical="center"/>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left" vertical="center" inden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3" xfId="0" applyFill="1" applyBorder="1" applyAlignment="1">
      <alignment horizontal="center" vertical="center"/>
    </xf>
    <xf numFmtId="0" fontId="0" fillId="4" borderId="2" xfId="0" applyFill="1" applyBorder="1" applyAlignment="1">
      <alignment horizontal="center" vertical="center" wrapText="1"/>
    </xf>
    <xf numFmtId="0" fontId="0" fillId="0" borderId="4" xfId="0" applyFill="1" applyBorder="1" applyAlignment="1">
      <alignment horizontal="right" vertical="center" wrapText="1"/>
    </xf>
    <xf numFmtId="0" fontId="0" fillId="0" borderId="2" xfId="0" applyFill="1" applyBorder="1" applyAlignment="1">
      <alignment horizontal="right" vertical="center" wrapText="1"/>
    </xf>
    <xf numFmtId="3" fontId="0" fillId="4" borderId="3" xfId="0" applyNumberForma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0" borderId="3" xfId="0" applyNumberFormat="1" applyFill="1" applyBorder="1" applyAlignment="1">
      <alignment horizontal="center" vertical="center"/>
    </xf>
    <xf numFmtId="38" fontId="0" fillId="0" borderId="3" xfId="1" applyFont="1" applyFill="1" applyBorder="1" applyAlignment="1">
      <alignment horizontal="center"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3" fontId="0" fillId="0" borderId="3" xfId="0" applyNumberFormat="1" applyFill="1" applyBorder="1" applyAlignment="1">
      <alignment horizontal="center" vertical="center"/>
    </xf>
    <xf numFmtId="0" fontId="9" fillId="0" borderId="3" xfId="0" applyFont="1" applyFill="1" applyBorder="1" applyAlignment="1">
      <alignment horizontal="lef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pplyProtection="1">
      <alignment horizontal="left" vertical="center"/>
    </xf>
    <xf numFmtId="0" fontId="4" fillId="0" borderId="0" xfId="2"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2" fillId="0" borderId="3" xfId="0" applyFont="1" applyBorder="1" applyAlignment="1">
      <alignment horizontal="center" vertical="center"/>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5" fillId="0" borderId="3" xfId="0" applyFont="1" applyBorder="1" applyAlignment="1" applyProtection="1">
      <alignment horizontal="left" vertical="center"/>
    </xf>
    <xf numFmtId="0" fontId="15" fillId="0" borderId="3" xfId="0" applyFont="1" applyBorder="1" applyAlignment="1" applyProtection="1">
      <alignment horizontal="center" vertical="center"/>
    </xf>
    <xf numFmtId="0" fontId="3" fillId="0" borderId="1" xfId="2" applyFont="1" applyBorder="1" applyAlignment="1" applyProtection="1">
      <alignment horizontal="lef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3" xfId="2" applyFont="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17" fillId="2" borderId="19"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6" fillId="0" borderId="3"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5" borderId="2" xfId="2" applyFont="1" applyFill="1" applyBorder="1" applyAlignment="1" applyProtection="1">
      <alignment horizontal="center" vertical="center"/>
      <protection locked="0"/>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5" fillId="0" borderId="4" xfId="0" applyFont="1" applyBorder="1" applyAlignment="1" applyProtection="1">
      <alignment horizontal="left" vertical="center"/>
    </xf>
    <xf numFmtId="0" fontId="15" fillId="0" borderId="2" xfId="0" applyFont="1" applyBorder="1" applyAlignment="1" applyProtection="1">
      <alignment horizontal="left" vertical="center"/>
    </xf>
    <xf numFmtId="0" fontId="15" fillId="0" borderId="2" xfId="0" applyFont="1" applyBorder="1" applyAlignment="1" applyProtection="1">
      <alignment horizontal="center" vertical="center"/>
    </xf>
    <xf numFmtId="0" fontId="15" fillId="0" borderId="5" xfId="0" applyFont="1" applyBorder="1" applyAlignment="1" applyProtection="1">
      <alignment horizontal="left" vertical="center"/>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3" xfId="2" applyFont="1" applyBorder="1" applyAlignment="1" applyProtection="1">
      <alignment horizontal="center" vertical="center"/>
    </xf>
    <xf numFmtId="0" fontId="11"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1" fillId="4" borderId="3" xfId="2" applyFont="1" applyFill="1" applyBorder="1" applyAlignment="1" applyProtection="1">
      <alignment horizontal="left" vertical="center" wrapText="1"/>
    </xf>
    <xf numFmtId="0" fontId="3" fillId="0" borderId="0" xfId="2" applyFont="1" applyBorder="1" applyAlignment="1" applyProtection="1">
      <alignment horizontal="left" vertical="center" wrapText="1"/>
    </xf>
    <xf numFmtId="0" fontId="12" fillId="0" borderId="0" xfId="0" applyFont="1" applyAlignment="1" applyProtection="1">
      <alignment vertical="center" wrapText="1"/>
    </xf>
    <xf numFmtId="0" fontId="12" fillId="0" borderId="3" xfId="0" applyFont="1" applyBorder="1" applyAlignment="1" applyProtection="1">
      <alignment horizontal="left" vertical="center"/>
    </xf>
    <xf numFmtId="0" fontId="12" fillId="0" borderId="3" xfId="0"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5" fillId="0" borderId="3" xfId="2" applyFont="1" applyBorder="1" applyAlignment="1" applyProtection="1">
      <alignment horizontal="center" vertical="center" wrapText="1"/>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
  <cols>
    <col min="2" max="2" width="81.36328125" customWidth="1"/>
  </cols>
  <sheetData>
    <row r="2" spans="2:2" ht="16.5">
      <c r="B2" s="113" t="s">
        <v>297</v>
      </c>
    </row>
    <row r="3" spans="2:2" ht="16.5">
      <c r="B3" s="114" t="s">
        <v>298</v>
      </c>
    </row>
    <row r="4" spans="2:2" ht="33">
      <c r="B4" s="114" t="s">
        <v>299</v>
      </c>
    </row>
    <row r="5" spans="2:2" ht="16.5">
      <c r="B5" s="114" t="s">
        <v>296</v>
      </c>
    </row>
    <row r="6" spans="2:2" ht="16.5">
      <c r="B6" s="114" t="s">
        <v>300</v>
      </c>
    </row>
    <row r="7" spans="2:2" ht="49.5">
      <c r="B7" s="114" t="s">
        <v>295</v>
      </c>
    </row>
    <row r="8" spans="2:2" ht="49.5">
      <c r="B8" s="114" t="s">
        <v>293</v>
      </c>
    </row>
    <row r="9" spans="2:2" ht="16.5">
      <c r="B9" s="114" t="s">
        <v>301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8"/>
  <sheetViews>
    <sheetView tabSelected="1" zoomScaleNormal="100" workbookViewId="0">
      <pane xSplit="7" ySplit="7" topLeftCell="H23" activePane="bottomRight" state="frozen"/>
      <selection pane="topRight" activeCell="H1" sqref="H1"/>
      <selection pane="bottomLeft" activeCell="A8" sqref="A8"/>
      <selection pane="bottomRight" activeCell="AG27" sqref="AG27"/>
    </sheetView>
  </sheetViews>
  <sheetFormatPr defaultRowHeight="13"/>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s="2" customFormat="1" ht="20.149999999999999" customHeight="1">
      <c r="A1" s="1" t="s">
        <v>131</v>
      </c>
      <c r="F1" s="3"/>
      <c r="G1" s="3"/>
      <c r="H1" s="4"/>
      <c r="I1" s="4"/>
      <c r="J1" s="4"/>
      <c r="N1" s="161" t="s">
        <v>29</v>
      </c>
      <c r="O1" s="161"/>
      <c r="P1" s="161"/>
      <c r="Q1" s="163"/>
      <c r="R1" s="164"/>
      <c r="S1" s="164"/>
      <c r="T1" s="164"/>
      <c r="U1" s="164"/>
      <c r="V1" s="164"/>
      <c r="W1" s="164"/>
      <c r="X1" s="164"/>
      <c r="Y1" s="164"/>
      <c r="Z1" s="164"/>
      <c r="AA1" s="164"/>
      <c r="AB1" s="164"/>
      <c r="AC1" s="164"/>
      <c r="AD1" s="165"/>
    </row>
    <row r="2" spans="1:33" s="2" customFormat="1">
      <c r="A2" s="1"/>
      <c r="F2" s="3"/>
      <c r="G2" s="3"/>
      <c r="H2" s="4"/>
      <c r="I2" s="4"/>
      <c r="J2" s="4"/>
      <c r="N2" s="166" t="s">
        <v>98</v>
      </c>
      <c r="O2" s="167"/>
      <c r="P2" s="168"/>
      <c r="Q2" s="103" t="s">
        <v>280</v>
      </c>
      <c r="R2" s="191" t="s">
        <v>284</v>
      </c>
      <c r="S2" s="191"/>
      <c r="T2" s="191"/>
      <c r="U2" s="104" t="s">
        <v>292</v>
      </c>
      <c r="V2" s="191" t="s">
        <v>285</v>
      </c>
      <c r="W2" s="191"/>
      <c r="X2" s="191"/>
      <c r="Y2" s="191"/>
      <c r="Z2" s="191"/>
      <c r="AA2" s="191"/>
      <c r="AB2" s="191"/>
      <c r="AC2" s="191"/>
      <c r="AD2" s="192"/>
    </row>
    <row r="3" spans="1:33" s="2" customFormat="1" ht="13.5" customHeight="1">
      <c r="A3" s="1"/>
      <c r="F3" s="3"/>
      <c r="G3" s="3"/>
      <c r="H3" s="4"/>
      <c r="I3" s="4"/>
      <c r="J3" s="4"/>
      <c r="N3" s="169"/>
      <c r="O3" s="170"/>
      <c r="P3" s="171"/>
      <c r="Q3" s="105" t="s">
        <v>280</v>
      </c>
      <c r="R3" s="193" t="s">
        <v>283</v>
      </c>
      <c r="S3" s="193"/>
      <c r="T3" s="193"/>
      <c r="U3" s="106" t="s">
        <v>282</v>
      </c>
      <c r="V3" s="193" t="s">
        <v>286</v>
      </c>
      <c r="W3" s="193"/>
      <c r="X3" s="193"/>
      <c r="Y3" s="193"/>
      <c r="Z3" s="106" t="s">
        <v>282</v>
      </c>
      <c r="AA3" s="193" t="s">
        <v>287</v>
      </c>
      <c r="AB3" s="193"/>
      <c r="AC3" s="193"/>
      <c r="AD3" s="194"/>
      <c r="AF3" s="45" t="s">
        <v>282</v>
      </c>
    </row>
    <row r="4" spans="1:33" s="5" customFormat="1" ht="26.25" customHeight="1">
      <c r="A4" s="162" t="s">
        <v>132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F4" s="6" t="s">
        <v>281</v>
      </c>
    </row>
    <row r="5" spans="1:33" s="6" customFormat="1" ht="25.5" customHeight="1">
      <c r="A5" s="172" t="s">
        <v>35</v>
      </c>
      <c r="B5" s="173"/>
      <c r="C5" s="173"/>
      <c r="D5" s="173"/>
      <c r="E5" s="173"/>
      <c r="F5" s="173"/>
      <c r="G5" s="174"/>
      <c r="H5" s="175"/>
      <c r="I5" s="176"/>
      <c r="J5" s="176"/>
      <c r="K5" s="176"/>
      <c r="L5" s="176"/>
      <c r="M5" s="176"/>
      <c r="N5" s="177"/>
      <c r="O5" s="187" t="s">
        <v>36</v>
      </c>
      <c r="P5" s="188"/>
      <c r="Q5" s="188"/>
      <c r="R5" s="188"/>
      <c r="S5" s="188"/>
      <c r="T5" s="188"/>
      <c r="U5" s="188"/>
      <c r="V5" s="189"/>
      <c r="W5" s="178"/>
      <c r="X5" s="179"/>
      <c r="Y5" s="179"/>
      <c r="Z5" s="179"/>
      <c r="AA5" s="179"/>
      <c r="AB5" s="179"/>
      <c r="AC5" s="179"/>
      <c r="AD5" s="180"/>
    </row>
    <row r="6" spans="1:33" s="6" customFormat="1" ht="33" customHeight="1">
      <c r="A6" s="181" t="s">
        <v>80</v>
      </c>
      <c r="B6" s="182"/>
      <c r="C6" s="182"/>
      <c r="D6" s="182"/>
      <c r="E6" s="182"/>
      <c r="F6" s="182"/>
      <c r="G6" s="183"/>
      <c r="H6" s="184"/>
      <c r="I6" s="185"/>
      <c r="J6" s="185"/>
      <c r="K6" s="185"/>
      <c r="L6" s="185"/>
      <c r="M6" s="185"/>
      <c r="N6" s="185"/>
      <c r="O6" s="185"/>
      <c r="P6" s="185"/>
      <c r="Q6" s="185"/>
      <c r="R6" s="185"/>
      <c r="S6" s="185"/>
      <c r="T6" s="185"/>
      <c r="U6" s="185"/>
      <c r="V6" s="185"/>
      <c r="W6" s="185"/>
      <c r="X6" s="185"/>
      <c r="Y6" s="185"/>
      <c r="Z6" s="185"/>
      <c r="AA6" s="185"/>
      <c r="AB6" s="185"/>
      <c r="AC6" s="185"/>
      <c r="AD6" s="186"/>
    </row>
    <row r="7" spans="1:33">
      <c r="A7" s="190" t="s">
        <v>133</v>
      </c>
      <c r="B7" s="190"/>
      <c r="C7" s="190"/>
      <c r="D7" s="190"/>
      <c r="E7" s="190"/>
      <c r="F7" s="190"/>
      <c r="G7" s="190"/>
      <c r="H7" s="56"/>
      <c r="I7" s="149" t="s">
        <v>191</v>
      </c>
      <c r="J7" s="150"/>
      <c r="K7" s="150"/>
      <c r="L7" s="150"/>
      <c r="M7" s="150"/>
      <c r="N7" s="151"/>
      <c r="O7" s="152" t="s">
        <v>192</v>
      </c>
      <c r="P7" s="153"/>
      <c r="Q7" s="153"/>
      <c r="R7" s="154"/>
      <c r="S7" s="56"/>
      <c r="T7" s="149" t="s">
        <v>193</v>
      </c>
      <c r="U7" s="150"/>
      <c r="V7" s="150"/>
      <c r="W7" s="150"/>
      <c r="X7" s="150"/>
      <c r="Y7" s="150"/>
      <c r="Z7" s="150"/>
      <c r="AA7" s="150"/>
      <c r="AB7" s="150"/>
      <c r="AC7" s="150"/>
      <c r="AD7" s="151"/>
    </row>
    <row r="8" spans="1:33">
      <c r="A8" t="s">
        <v>134</v>
      </c>
      <c r="W8" t="s">
        <v>166</v>
      </c>
    </row>
    <row r="9" spans="1:33">
      <c r="A9" s="156" t="s">
        <v>135</v>
      </c>
      <c r="B9" s="156"/>
      <c r="C9" s="156"/>
      <c r="D9" s="156"/>
      <c r="E9" s="156"/>
      <c r="F9" s="156"/>
      <c r="G9" s="156"/>
      <c r="H9" s="136" t="s">
        <v>140</v>
      </c>
      <c r="I9" s="136"/>
      <c r="J9" s="136"/>
      <c r="K9" s="136"/>
      <c r="L9" s="136"/>
      <c r="M9" s="136"/>
      <c r="N9" s="136"/>
      <c r="O9" s="136"/>
      <c r="P9" s="136"/>
      <c r="Q9" s="136"/>
      <c r="R9" s="136"/>
      <c r="S9" s="136"/>
      <c r="T9" s="136"/>
      <c r="U9" s="136"/>
      <c r="V9" s="136"/>
      <c r="W9" s="136"/>
      <c r="X9" s="136"/>
      <c r="Y9" s="136" t="s">
        <v>141</v>
      </c>
      <c r="Z9" s="136"/>
      <c r="AA9" s="136"/>
      <c r="AB9" s="136"/>
      <c r="AC9" s="136"/>
      <c r="AD9" s="136"/>
    </row>
    <row r="10" spans="1:33">
      <c r="A10" s="129" t="s">
        <v>136</v>
      </c>
      <c r="B10" s="129"/>
      <c r="C10" s="129"/>
      <c r="D10" s="129"/>
      <c r="E10" s="129"/>
      <c r="F10" s="129"/>
      <c r="G10" s="129"/>
      <c r="H10" s="129" t="s">
        <v>138</v>
      </c>
      <c r="I10" s="129"/>
      <c r="J10" s="129"/>
      <c r="K10" s="129"/>
      <c r="L10" s="129"/>
      <c r="M10" s="129"/>
      <c r="N10" s="129"/>
      <c r="O10" s="129"/>
      <c r="P10" s="129"/>
      <c r="Q10" s="129"/>
      <c r="R10" s="129"/>
      <c r="S10" s="129"/>
      <c r="T10" s="129"/>
      <c r="U10" s="129"/>
      <c r="V10" s="129"/>
      <c r="W10" s="129"/>
      <c r="X10" s="129"/>
      <c r="Y10" s="155">
        <v>20000</v>
      </c>
      <c r="Z10" s="155"/>
      <c r="AA10" s="136"/>
      <c r="AB10" s="136"/>
      <c r="AC10" s="136"/>
      <c r="AD10" s="136"/>
      <c r="AG10" s="55"/>
    </row>
    <row r="11" spans="1:33">
      <c r="A11" s="129" t="s">
        <v>195</v>
      </c>
      <c r="B11" s="129"/>
      <c r="C11" s="129"/>
      <c r="D11" s="129"/>
      <c r="E11" s="129"/>
      <c r="F11" s="129"/>
      <c r="G11" s="129"/>
      <c r="H11" s="129" t="s">
        <v>139</v>
      </c>
      <c r="I11" s="129"/>
      <c r="J11" s="129"/>
      <c r="K11" s="129"/>
      <c r="L11" s="129"/>
      <c r="M11" s="129"/>
      <c r="N11" s="129"/>
      <c r="O11" s="129"/>
      <c r="P11" s="129"/>
      <c r="Q11" s="129"/>
      <c r="R11" s="129"/>
      <c r="S11" s="129"/>
      <c r="T11" s="129"/>
      <c r="U11" s="129"/>
      <c r="V11" s="129"/>
      <c r="W11" s="129"/>
      <c r="X11" s="129"/>
      <c r="Y11" s="128" t="str">
        <f>IF(H7="","",H7*10000)</f>
        <v/>
      </c>
      <c r="Z11" s="128"/>
      <c r="AA11" s="128"/>
      <c r="AB11" s="128"/>
      <c r="AC11" s="128"/>
      <c r="AD11" s="128"/>
      <c r="AG11" s="16"/>
    </row>
    <row r="12" spans="1:33">
      <c r="A12" s="132" t="s">
        <v>196</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40" t="str">
        <f>IF(H7="","",SUM(Y10:AD11))</f>
        <v/>
      </c>
      <c r="Z12" s="140"/>
      <c r="AA12" s="126"/>
      <c r="AB12" s="126"/>
      <c r="AC12" s="126"/>
      <c r="AD12" s="126"/>
    </row>
    <row r="13" spans="1:33">
      <c r="A13" s="129" t="s">
        <v>197</v>
      </c>
      <c r="B13" s="129"/>
      <c r="C13" s="129"/>
      <c r="D13" s="129"/>
      <c r="E13" s="129"/>
      <c r="F13" s="129"/>
      <c r="G13" s="129"/>
      <c r="H13" s="129" t="s">
        <v>164</v>
      </c>
      <c r="I13" s="129"/>
      <c r="J13" s="129"/>
      <c r="K13" s="129"/>
      <c r="L13" s="129"/>
      <c r="M13" s="129"/>
      <c r="N13" s="129"/>
      <c r="O13" s="129"/>
      <c r="P13" s="129"/>
      <c r="Q13" s="129"/>
      <c r="R13" s="129"/>
      <c r="S13" s="129"/>
      <c r="T13" s="129"/>
      <c r="U13" s="129"/>
      <c r="V13" s="129"/>
      <c r="W13" s="129"/>
      <c r="X13" s="129"/>
      <c r="Y13" s="146">
        <v>250000</v>
      </c>
      <c r="Z13" s="146"/>
      <c r="AA13" s="146"/>
      <c r="AB13" s="146"/>
      <c r="AC13" s="146"/>
      <c r="AD13" s="146"/>
    </row>
    <row r="14" spans="1:33">
      <c r="A14" s="129" t="s">
        <v>198</v>
      </c>
      <c r="B14" s="129"/>
      <c r="C14" s="129"/>
      <c r="D14" s="129"/>
      <c r="E14" s="129"/>
      <c r="F14" s="129"/>
      <c r="G14" s="129"/>
      <c r="H14" s="142" t="s">
        <v>275</v>
      </c>
      <c r="I14" s="143"/>
      <c r="J14" s="143"/>
      <c r="K14" s="143"/>
      <c r="L14" s="143"/>
      <c r="M14" s="143"/>
      <c r="N14" s="143"/>
      <c r="O14" s="143"/>
      <c r="P14" s="115">
        <f>'別紙2_治験薬管理経費　ポイント算出表'!AD32</f>
        <v>1</v>
      </c>
      <c r="Q14" s="147">
        <v>1000</v>
      </c>
      <c r="R14" s="147"/>
      <c r="S14" s="147"/>
      <c r="T14" s="147"/>
      <c r="U14" s="147"/>
      <c r="V14" s="147"/>
      <c r="W14" s="147"/>
      <c r="X14" s="148"/>
      <c r="Y14" s="126" t="str">
        <f>IF(H7="","",P14*Q14*H7)</f>
        <v/>
      </c>
      <c r="Z14" s="126"/>
      <c r="AA14" s="126"/>
      <c r="AB14" s="126"/>
      <c r="AC14" s="126"/>
      <c r="AD14" s="126"/>
    </row>
    <row r="15" spans="1:33">
      <c r="A15" s="129" t="s">
        <v>199</v>
      </c>
      <c r="B15" s="129"/>
      <c r="C15" s="129"/>
      <c r="D15" s="129"/>
      <c r="E15" s="129"/>
      <c r="F15" s="129"/>
      <c r="G15" s="129"/>
      <c r="H15" s="129" t="s">
        <v>200</v>
      </c>
      <c r="I15" s="129"/>
      <c r="J15" s="129"/>
      <c r="K15" s="129"/>
      <c r="L15" s="129"/>
      <c r="M15" s="129"/>
      <c r="N15" s="129"/>
      <c r="O15" s="129"/>
      <c r="P15" s="129"/>
      <c r="Q15" s="129"/>
      <c r="R15" s="129"/>
      <c r="S15" s="129"/>
      <c r="T15" s="129"/>
      <c r="U15" s="129"/>
      <c r="V15" s="129"/>
      <c r="W15" s="129"/>
      <c r="X15" s="129"/>
      <c r="Y15" s="140" t="str">
        <f>IF(H7="","",(SUM(Y12:AD14))*0.1)</f>
        <v/>
      </c>
      <c r="Z15" s="140"/>
      <c r="AA15" s="126"/>
      <c r="AB15" s="126"/>
      <c r="AC15" s="126"/>
      <c r="AD15" s="126"/>
    </row>
    <row r="16" spans="1:33">
      <c r="A16" s="132" t="s">
        <v>201</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25" t="str">
        <f>IF(H7="","",SUM(Y13:AD15))</f>
        <v/>
      </c>
      <c r="Z16" s="125"/>
      <c r="AA16" s="126"/>
      <c r="AB16" s="126"/>
      <c r="AC16" s="126"/>
      <c r="AD16" s="126"/>
    </row>
    <row r="17" spans="1:32">
      <c r="A17" s="132" t="s">
        <v>202</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28" t="str">
        <f>IF(H7="","",(Y12+Y16)*0.3)</f>
        <v/>
      </c>
      <c r="Z17" s="128"/>
      <c r="AA17" s="128"/>
      <c r="AB17" s="128"/>
      <c r="AC17" s="128"/>
      <c r="AD17" s="128"/>
    </row>
    <row r="18" spans="1:32">
      <c r="A18" s="132" t="s">
        <v>137</v>
      </c>
      <c r="B18" s="132"/>
      <c r="C18" s="132"/>
      <c r="D18" s="132"/>
      <c r="E18" s="132"/>
      <c r="F18" s="132"/>
      <c r="G18" s="132"/>
      <c r="H18" s="132"/>
      <c r="I18" s="132"/>
      <c r="J18" s="132"/>
      <c r="K18" s="132"/>
      <c r="L18" s="132"/>
      <c r="M18" s="132"/>
      <c r="N18" s="132"/>
      <c r="O18" s="132"/>
      <c r="P18" s="132"/>
      <c r="Q18" s="132"/>
      <c r="R18" s="132"/>
      <c r="S18" s="132"/>
      <c r="T18" s="132"/>
      <c r="U18" s="132"/>
      <c r="V18" s="142" t="s">
        <v>142</v>
      </c>
      <c r="W18" s="143"/>
      <c r="X18" s="144"/>
      <c r="Y18" s="140" t="str">
        <f>IF(H7="","",Y12+Y16+Y17)</f>
        <v/>
      </c>
      <c r="Z18" s="140"/>
      <c r="AA18" s="126"/>
      <c r="AB18" s="126"/>
      <c r="AC18" s="126"/>
      <c r="AD18" s="126"/>
    </row>
    <row r="19" spans="1:32">
      <c r="A19" s="37"/>
      <c r="B19" s="37"/>
      <c r="C19" s="37"/>
      <c r="D19" s="37"/>
      <c r="E19" s="37"/>
      <c r="F19" s="37"/>
      <c r="G19" s="37"/>
      <c r="H19" s="37"/>
      <c r="I19" s="37"/>
      <c r="J19" s="37"/>
      <c r="K19" s="37"/>
      <c r="L19" s="37"/>
      <c r="M19" s="37"/>
      <c r="N19" s="37"/>
      <c r="O19" s="37"/>
      <c r="P19" s="37"/>
      <c r="Q19" s="37"/>
      <c r="R19" s="37"/>
      <c r="S19" s="37"/>
      <c r="T19" s="37"/>
      <c r="U19" s="37"/>
      <c r="V19" s="37"/>
      <c r="W19" s="37"/>
      <c r="X19" s="37"/>
      <c r="Y19" s="141"/>
      <c r="Z19" s="141"/>
      <c r="AA19" s="141"/>
      <c r="AB19" s="141"/>
      <c r="AC19" s="141"/>
      <c r="AD19" s="141"/>
    </row>
    <row r="20" spans="1:32">
      <c r="A20" s="129" t="s">
        <v>143</v>
      </c>
      <c r="B20" s="129"/>
      <c r="C20" s="129"/>
      <c r="D20" s="129"/>
      <c r="E20" s="129"/>
      <c r="F20" s="129"/>
      <c r="G20" s="129"/>
      <c r="H20" s="136" t="s">
        <v>140</v>
      </c>
      <c r="I20" s="136"/>
      <c r="J20" s="136"/>
      <c r="K20" s="136"/>
      <c r="L20" s="136"/>
      <c r="M20" s="136"/>
      <c r="N20" s="136"/>
      <c r="O20" s="136"/>
      <c r="P20" s="136"/>
      <c r="Q20" s="136"/>
      <c r="R20" s="136"/>
      <c r="S20" s="136"/>
      <c r="T20" s="136"/>
      <c r="U20" s="136"/>
      <c r="V20" s="136"/>
      <c r="W20" s="136"/>
      <c r="X20" s="136"/>
      <c r="Y20" s="136" t="s">
        <v>141</v>
      </c>
      <c r="Z20" s="136"/>
      <c r="AA20" s="136"/>
      <c r="AB20" s="136"/>
      <c r="AC20" s="136"/>
      <c r="AD20" s="136"/>
    </row>
    <row r="21" spans="1:32" ht="30" customHeight="1">
      <c r="A21" s="129" t="s">
        <v>203</v>
      </c>
      <c r="B21" s="129"/>
      <c r="C21" s="129"/>
      <c r="D21" s="129"/>
      <c r="E21" s="129"/>
      <c r="F21" s="129"/>
      <c r="G21" s="129"/>
      <c r="H21" s="130" t="s">
        <v>144</v>
      </c>
      <c r="I21" s="130"/>
      <c r="J21" s="130"/>
      <c r="K21" s="130"/>
      <c r="L21" s="130"/>
      <c r="M21" s="130"/>
      <c r="N21" s="130"/>
      <c r="O21" s="130"/>
      <c r="P21" s="130"/>
      <c r="Q21" s="130"/>
      <c r="R21" s="130"/>
      <c r="S21" s="130"/>
      <c r="T21" s="130"/>
      <c r="U21" s="130"/>
      <c r="V21" s="130"/>
      <c r="W21" s="130"/>
      <c r="X21" s="130"/>
      <c r="Y21" s="146">
        <v>40000</v>
      </c>
      <c r="Z21" s="146"/>
      <c r="AA21" s="146"/>
      <c r="AB21" s="146"/>
      <c r="AC21" s="146"/>
      <c r="AD21" s="146"/>
    </row>
    <row r="22" spans="1:32">
      <c r="A22" s="132" t="s">
        <v>145</v>
      </c>
      <c r="B22" s="132"/>
      <c r="C22" s="132"/>
      <c r="D22" s="132"/>
      <c r="E22" s="132"/>
      <c r="F22" s="132"/>
      <c r="G22" s="132"/>
      <c r="H22" s="132"/>
      <c r="I22" s="132"/>
      <c r="J22" s="132"/>
      <c r="K22" s="132"/>
      <c r="L22" s="132"/>
      <c r="M22" s="132"/>
      <c r="N22" s="132"/>
      <c r="O22" s="132"/>
      <c r="P22" s="132"/>
      <c r="Q22" s="132"/>
      <c r="R22" s="132"/>
      <c r="S22" s="132"/>
      <c r="T22" s="132"/>
      <c r="U22" s="132"/>
      <c r="V22" s="142" t="s">
        <v>146</v>
      </c>
      <c r="W22" s="143"/>
      <c r="X22" s="144"/>
      <c r="Y22" s="145" t="str">
        <f>IF(H7="","",Y21)</f>
        <v/>
      </c>
      <c r="Z22" s="145"/>
      <c r="AA22" s="136"/>
      <c r="AB22" s="136"/>
      <c r="AC22" s="136"/>
      <c r="AD22" s="136"/>
    </row>
    <row r="23" spans="1:3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row>
    <row r="24" spans="1:32">
      <c r="A24" s="129" t="s">
        <v>147</v>
      </c>
      <c r="B24" s="129"/>
      <c r="C24" s="129"/>
      <c r="D24" s="129"/>
      <c r="E24" s="129"/>
      <c r="F24" s="129"/>
      <c r="G24" s="129"/>
      <c r="H24" s="136" t="s">
        <v>140</v>
      </c>
      <c r="I24" s="136"/>
      <c r="J24" s="136"/>
      <c r="K24" s="136"/>
      <c r="L24" s="136"/>
      <c r="M24" s="136"/>
      <c r="N24" s="136"/>
      <c r="O24" s="136"/>
      <c r="P24" s="136"/>
      <c r="Q24" s="136"/>
      <c r="R24" s="136"/>
      <c r="S24" s="136"/>
      <c r="T24" s="136"/>
      <c r="U24" s="136"/>
      <c r="V24" s="136"/>
      <c r="W24" s="136"/>
      <c r="X24" s="136"/>
      <c r="Y24" s="136" t="s">
        <v>141</v>
      </c>
      <c r="Z24" s="136"/>
      <c r="AA24" s="136"/>
      <c r="AB24" s="136"/>
      <c r="AC24" s="136"/>
      <c r="AD24" s="136"/>
    </row>
    <row r="25" spans="1:32" ht="26.15" customHeight="1">
      <c r="A25" s="129" t="s">
        <v>204</v>
      </c>
      <c r="B25" s="129"/>
      <c r="C25" s="129"/>
      <c r="D25" s="129"/>
      <c r="E25" s="129"/>
      <c r="F25" s="129"/>
      <c r="G25" s="129"/>
      <c r="H25" s="138" t="s">
        <v>256</v>
      </c>
      <c r="I25" s="139"/>
      <c r="J25" s="139"/>
      <c r="K25" s="139"/>
      <c r="L25" s="139"/>
      <c r="M25" s="139"/>
      <c r="N25" s="139"/>
      <c r="O25" s="139"/>
      <c r="P25" s="139"/>
      <c r="Q25" s="137">
        <f>別紙1_治験研究経費ポイント算出表!N38</f>
        <v>0</v>
      </c>
      <c r="R25" s="137"/>
      <c r="S25" s="137"/>
      <c r="T25" s="38" t="s">
        <v>39</v>
      </c>
      <c r="U25" s="131">
        <v>6000</v>
      </c>
      <c r="V25" s="131"/>
      <c r="W25" s="131"/>
      <c r="X25" s="38" t="s">
        <v>1</v>
      </c>
      <c r="Y25" s="128" t="str">
        <f>IF(H7="","",IF(Q25="─","",Q25*U25))</f>
        <v/>
      </c>
      <c r="Z25" s="128"/>
      <c r="AA25" s="128"/>
      <c r="AB25" s="128"/>
      <c r="AC25" s="128"/>
      <c r="AD25" s="128"/>
    </row>
    <row r="26" spans="1:32" ht="26.15" customHeight="1">
      <c r="A26" s="127" t="s">
        <v>258</v>
      </c>
      <c r="B26" s="127"/>
      <c r="C26" s="127"/>
      <c r="D26" s="127"/>
      <c r="E26" s="127"/>
      <c r="F26" s="127"/>
      <c r="G26" s="127"/>
      <c r="H26" s="57"/>
      <c r="I26" s="133" t="s">
        <v>208</v>
      </c>
      <c r="J26" s="134"/>
      <c r="K26" s="134"/>
      <c r="L26" s="135"/>
      <c r="M26" s="157" t="s">
        <v>257</v>
      </c>
      <c r="N26" s="158"/>
      <c r="O26" s="158"/>
      <c r="P26" s="158"/>
      <c r="Q26" s="137">
        <f>Q25</f>
        <v>0</v>
      </c>
      <c r="R26" s="137"/>
      <c r="S26" s="137"/>
      <c r="T26" s="17" t="s">
        <v>39</v>
      </c>
      <c r="U26" s="131">
        <v>4000</v>
      </c>
      <c r="V26" s="131"/>
      <c r="W26" s="131"/>
      <c r="X26" s="17" t="s">
        <v>1</v>
      </c>
      <c r="Y26" s="128" t="str">
        <f>IF(H7="","",IF(H26="","",IF(Q26="─","",Q26*U26)))</f>
        <v/>
      </c>
      <c r="Z26" s="128"/>
      <c r="AA26" s="128"/>
      <c r="AB26" s="128"/>
      <c r="AC26" s="128"/>
      <c r="AD26" s="128"/>
    </row>
    <row r="27" spans="1:32" ht="26.15" customHeight="1">
      <c r="A27" s="130" t="s">
        <v>259</v>
      </c>
      <c r="B27" s="129"/>
      <c r="C27" s="129"/>
      <c r="D27" s="129"/>
      <c r="E27" s="129"/>
      <c r="F27" s="129"/>
      <c r="G27" s="129"/>
      <c r="H27" s="58"/>
      <c r="I27" s="159" t="s">
        <v>194</v>
      </c>
      <c r="J27" s="131"/>
      <c r="K27" s="131"/>
      <c r="L27" s="160"/>
      <c r="M27" s="159" t="s">
        <v>256</v>
      </c>
      <c r="N27" s="131"/>
      <c r="O27" s="131"/>
      <c r="P27" s="131"/>
      <c r="Q27" s="137">
        <f>Q25</f>
        <v>0</v>
      </c>
      <c r="R27" s="137"/>
      <c r="S27" s="137"/>
      <c r="T27" s="38" t="s">
        <v>39</v>
      </c>
      <c r="U27" s="131">
        <v>1500</v>
      </c>
      <c r="V27" s="131"/>
      <c r="W27" s="131"/>
      <c r="X27" s="38" t="s">
        <v>1</v>
      </c>
      <c r="Y27" s="128" t="str">
        <f>IF(H7="","",IF(H27="","",IF(Q27="─","",Q27*U27)))</f>
        <v/>
      </c>
      <c r="Z27" s="128"/>
      <c r="AA27" s="128"/>
      <c r="AB27" s="128"/>
      <c r="AC27" s="128"/>
      <c r="AD27" s="128"/>
      <c r="AF27" t="s">
        <v>279</v>
      </c>
    </row>
    <row r="28" spans="1:32" ht="26.15" customHeight="1">
      <c r="A28" s="129" t="s">
        <v>205</v>
      </c>
      <c r="B28" s="129"/>
      <c r="C28" s="129"/>
      <c r="D28" s="129"/>
      <c r="E28" s="129"/>
      <c r="F28" s="129"/>
      <c r="G28" s="129"/>
      <c r="H28" s="130" t="s">
        <v>269</v>
      </c>
      <c r="I28" s="130"/>
      <c r="J28" s="130"/>
      <c r="K28" s="130"/>
      <c r="L28" s="130"/>
      <c r="M28" s="130"/>
      <c r="N28" s="130"/>
      <c r="O28" s="130"/>
      <c r="P28" s="130"/>
      <c r="Q28" s="130"/>
      <c r="R28" s="130"/>
      <c r="S28" s="130"/>
      <c r="T28" s="130"/>
      <c r="U28" s="130"/>
      <c r="V28" s="130"/>
      <c r="W28" s="130"/>
      <c r="X28" s="130"/>
      <c r="Y28" s="128" t="str">
        <f>IF(H7="","",IF(Y25="","",SUM(Y25:AD27)*0.1))</f>
        <v/>
      </c>
      <c r="Z28" s="128"/>
      <c r="AA28" s="128"/>
      <c r="AB28" s="128"/>
      <c r="AC28" s="128"/>
      <c r="AD28" s="128"/>
    </row>
    <row r="29" spans="1:32">
      <c r="A29" s="132" t="s">
        <v>270</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25" t="str">
        <f>IF(H7="","",SUM(Y26:Y28))</f>
        <v/>
      </c>
      <c r="Z29" s="125"/>
      <c r="AA29" s="126"/>
      <c r="AB29" s="126"/>
      <c r="AC29" s="126"/>
      <c r="AD29" s="126"/>
    </row>
    <row r="30" spans="1:32">
      <c r="A30" s="132" t="s">
        <v>206</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28" t="str">
        <f>IF(H7="","",IF(Y25="","",SUM(Y25:AD28)*0.3))</f>
        <v/>
      </c>
      <c r="Z30" s="128"/>
      <c r="AA30" s="128"/>
      <c r="AB30" s="128"/>
      <c r="AC30" s="128"/>
      <c r="AD30" s="128"/>
    </row>
    <row r="31" spans="1:32">
      <c r="A31" s="129" t="s">
        <v>148</v>
      </c>
      <c r="B31" s="129"/>
      <c r="C31" s="129"/>
      <c r="D31" s="129"/>
      <c r="E31" s="129"/>
      <c r="F31" s="129"/>
      <c r="G31" s="129"/>
      <c r="H31" s="129"/>
      <c r="I31" s="129"/>
      <c r="J31" s="129"/>
      <c r="K31" s="129"/>
      <c r="L31" s="129"/>
      <c r="M31" s="129"/>
      <c r="N31" s="129"/>
      <c r="O31" s="129"/>
      <c r="P31" s="129"/>
      <c r="Q31" s="129"/>
      <c r="R31" s="129"/>
      <c r="S31" s="129"/>
      <c r="T31" s="129"/>
      <c r="U31" s="129"/>
      <c r="V31" s="142" t="s">
        <v>149</v>
      </c>
      <c r="W31" s="143"/>
      <c r="X31" s="144"/>
      <c r="Y31" s="125" t="str">
        <f>IF(H7="","",IF(OR(Y25="",Y29="",Y30=""),"",Y25+Y29+Y30))</f>
        <v/>
      </c>
      <c r="Z31" s="125"/>
      <c r="AA31" s="126"/>
      <c r="AB31" s="126"/>
      <c r="AC31" s="126"/>
      <c r="AD31" s="126"/>
    </row>
    <row r="32" spans="1:3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row>
    <row r="33" spans="1:30">
      <c r="A33" s="37" t="s">
        <v>150</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1:30" ht="14">
      <c r="A34" s="37" t="s">
        <v>151</v>
      </c>
      <c r="B34" s="37"/>
      <c r="C34" s="37"/>
      <c r="D34" s="37"/>
      <c r="E34" s="37"/>
      <c r="F34" s="37"/>
      <c r="G34" s="37"/>
      <c r="H34" s="37"/>
      <c r="I34" s="37"/>
      <c r="J34" s="37"/>
      <c r="K34" s="37"/>
      <c r="L34" s="37"/>
      <c r="M34" s="37"/>
      <c r="N34" s="37"/>
      <c r="O34" s="37"/>
      <c r="P34" s="39" t="s">
        <v>162</v>
      </c>
      <c r="Q34" s="122" t="str">
        <f>IF(H7="","",Y18)</f>
        <v/>
      </c>
      <c r="R34" s="122"/>
      <c r="S34" s="122"/>
      <c r="T34" s="122"/>
      <c r="U34" s="122"/>
      <c r="V34" s="122"/>
      <c r="W34" s="122"/>
      <c r="X34" s="122"/>
      <c r="Y34" s="122"/>
      <c r="Z34" s="26"/>
      <c r="AA34" s="40" t="s">
        <v>163</v>
      </c>
      <c r="AB34" s="40"/>
      <c r="AC34" s="40"/>
      <c r="AD34" s="40"/>
    </row>
    <row r="35" spans="1:30" ht="10" customHeight="1">
      <c r="Q35" s="19"/>
      <c r="R35" s="19"/>
      <c r="S35" s="19"/>
      <c r="T35" s="19"/>
      <c r="U35" s="19"/>
      <c r="V35" s="19"/>
      <c r="W35" s="19"/>
      <c r="X35" s="19"/>
      <c r="Y35" s="19"/>
      <c r="Z35" s="19"/>
    </row>
    <row r="36" spans="1:30" ht="14">
      <c r="A36" t="s">
        <v>152</v>
      </c>
      <c r="Q36" s="19"/>
      <c r="R36" s="19"/>
      <c r="S36" s="19"/>
      <c r="T36" s="19"/>
      <c r="U36" s="19"/>
      <c r="V36" s="19"/>
      <c r="W36" s="19"/>
      <c r="X36" s="19"/>
      <c r="Y36" s="19"/>
      <c r="Z36" s="19"/>
    </row>
    <row r="37" spans="1:30" ht="14">
      <c r="A37" t="s">
        <v>153</v>
      </c>
      <c r="P37" s="15" t="s">
        <v>162</v>
      </c>
      <c r="Q37" s="122" t="str">
        <f>Y22</f>
        <v/>
      </c>
      <c r="R37" s="122"/>
      <c r="S37" s="122"/>
      <c r="T37" s="122"/>
      <c r="U37" s="122"/>
      <c r="V37" s="122"/>
      <c r="W37" s="122"/>
      <c r="X37" s="122"/>
      <c r="Y37" s="122"/>
      <c r="Z37" s="26"/>
      <c r="AA37" s="14" t="s">
        <v>163</v>
      </c>
      <c r="AB37" s="14"/>
      <c r="AC37" s="14"/>
      <c r="AD37" s="14"/>
    </row>
    <row r="38" spans="1:30" ht="14">
      <c r="A38" t="s">
        <v>209</v>
      </c>
      <c r="P38" s="15" t="s">
        <v>162</v>
      </c>
      <c r="Q38" s="122" t="str">
        <f>IF(H7="","",Q37*S7)</f>
        <v/>
      </c>
      <c r="R38" s="122"/>
      <c r="S38" s="122"/>
      <c r="T38" s="122"/>
      <c r="U38" s="122"/>
      <c r="V38" s="122"/>
      <c r="W38" s="122"/>
      <c r="X38" s="122"/>
      <c r="Y38" s="122"/>
      <c r="Z38" s="26"/>
      <c r="AA38" s="14" t="s">
        <v>163</v>
      </c>
      <c r="AB38" s="14"/>
      <c r="AC38" s="14"/>
      <c r="AD38" s="14"/>
    </row>
    <row r="39" spans="1:30" ht="10" customHeight="1">
      <c r="Q39" s="19"/>
      <c r="R39" s="19"/>
      <c r="S39" s="19"/>
      <c r="T39" s="19"/>
      <c r="U39" s="19"/>
      <c r="V39" s="19"/>
      <c r="W39" s="19"/>
      <c r="X39" s="19"/>
      <c r="Y39" s="19"/>
      <c r="Z39" s="19"/>
    </row>
    <row r="40" spans="1:30" ht="14">
      <c r="A40" t="s">
        <v>154</v>
      </c>
      <c r="Q40" s="19"/>
      <c r="R40" s="19"/>
      <c r="S40" s="19"/>
      <c r="T40" s="19"/>
      <c r="U40" s="19"/>
      <c r="V40" s="19"/>
      <c r="W40" s="19"/>
      <c r="X40" s="19"/>
      <c r="Y40" s="19"/>
      <c r="Z40" s="19"/>
    </row>
    <row r="41" spans="1:30" ht="14">
      <c r="A41" t="s">
        <v>155</v>
      </c>
      <c r="B41" s="37"/>
      <c r="C41" s="37"/>
      <c r="D41" s="37"/>
      <c r="E41" s="37"/>
      <c r="F41" s="37"/>
      <c r="G41" s="37"/>
      <c r="H41" s="37"/>
      <c r="I41" s="37"/>
      <c r="J41" s="37"/>
      <c r="K41" s="37"/>
      <c r="L41" s="37"/>
      <c r="M41" s="37"/>
      <c r="N41" s="37"/>
      <c r="O41" s="37"/>
      <c r="P41" s="40" t="s">
        <v>162</v>
      </c>
      <c r="Q41" s="122" t="str">
        <f>Y31</f>
        <v/>
      </c>
      <c r="R41" s="122"/>
      <c r="S41" s="122"/>
      <c r="T41" s="122"/>
      <c r="U41" s="122"/>
      <c r="V41" s="122"/>
      <c r="W41" s="122"/>
      <c r="X41" s="122"/>
      <c r="Y41" s="122"/>
      <c r="Z41" s="26"/>
      <c r="AA41" s="40" t="s">
        <v>163</v>
      </c>
      <c r="AB41" s="40"/>
      <c r="AC41" s="40"/>
      <c r="AD41" s="14"/>
    </row>
    <row r="42" spans="1:30" ht="10" customHeight="1">
      <c r="B42" s="37"/>
      <c r="C42" s="37"/>
      <c r="D42" s="37"/>
      <c r="E42" s="37"/>
      <c r="F42" s="37"/>
      <c r="G42" s="37"/>
      <c r="H42" s="37"/>
      <c r="I42" s="37"/>
      <c r="J42" s="37"/>
      <c r="K42" s="37"/>
      <c r="L42" s="37"/>
      <c r="M42" s="37"/>
      <c r="N42" s="37"/>
      <c r="O42" s="37"/>
      <c r="P42" s="37"/>
      <c r="Q42" s="19"/>
      <c r="R42" s="19"/>
      <c r="S42" s="19"/>
      <c r="T42" s="19"/>
      <c r="U42" s="19"/>
      <c r="V42" s="19"/>
      <c r="W42" s="19"/>
      <c r="X42" s="19"/>
      <c r="Y42" s="19"/>
      <c r="Z42" s="19"/>
      <c r="AA42" s="37"/>
      <c r="AB42" s="37"/>
      <c r="AC42" s="37"/>
    </row>
    <row r="43" spans="1:30" ht="14">
      <c r="A43" t="s">
        <v>156</v>
      </c>
      <c r="B43" s="37"/>
      <c r="C43" s="37"/>
      <c r="D43" s="37"/>
      <c r="E43" s="37"/>
      <c r="F43" s="37"/>
      <c r="G43" s="37"/>
      <c r="H43" s="37"/>
      <c r="I43" s="37"/>
      <c r="J43" s="37"/>
      <c r="K43" s="37"/>
      <c r="L43" s="37"/>
      <c r="M43" s="37"/>
      <c r="N43" s="37"/>
      <c r="O43" s="37"/>
      <c r="P43" s="37"/>
      <c r="Q43" s="19"/>
      <c r="R43" s="19"/>
      <c r="S43" s="19"/>
      <c r="T43" s="19"/>
      <c r="U43" s="19"/>
      <c r="V43" s="19"/>
      <c r="W43" s="19"/>
      <c r="X43" s="19"/>
      <c r="Y43" s="19"/>
      <c r="Z43" s="19"/>
      <c r="AA43" s="37"/>
      <c r="AB43" s="37"/>
      <c r="AC43" s="37"/>
    </row>
    <row r="44" spans="1:30" ht="14">
      <c r="B44" s="37" t="s">
        <v>157</v>
      </c>
      <c r="C44" s="37"/>
      <c r="D44" s="37"/>
      <c r="E44" s="37"/>
      <c r="F44" s="37"/>
      <c r="G44" s="37"/>
      <c r="H44" s="37"/>
      <c r="I44" s="37"/>
      <c r="J44" s="37"/>
      <c r="K44" s="37"/>
      <c r="L44" s="37"/>
      <c r="M44" s="37"/>
      <c r="N44" s="37"/>
      <c r="O44" s="37"/>
      <c r="P44" s="39" t="s">
        <v>162</v>
      </c>
      <c r="Q44" s="123">
        <v>10000</v>
      </c>
      <c r="R44" s="123"/>
      <c r="S44" s="124"/>
      <c r="T44" s="124"/>
      <c r="U44" s="124"/>
      <c r="V44" s="124"/>
      <c r="W44" s="124"/>
      <c r="X44" s="124"/>
      <c r="Y44" s="124"/>
      <c r="Z44" s="49"/>
      <c r="AA44" s="40" t="s">
        <v>177</v>
      </c>
      <c r="AB44" s="40"/>
      <c r="AC44" s="40"/>
      <c r="AD44" s="14"/>
    </row>
    <row r="45" spans="1:30" ht="10" customHeight="1">
      <c r="B45" s="37"/>
      <c r="C45" s="37"/>
      <c r="D45" s="37"/>
      <c r="E45" s="37"/>
      <c r="F45" s="37"/>
      <c r="G45" s="37"/>
      <c r="H45" s="37"/>
      <c r="I45" s="37"/>
      <c r="J45" s="37"/>
      <c r="K45" s="37"/>
      <c r="L45" s="37"/>
      <c r="M45" s="37"/>
      <c r="N45" s="37"/>
      <c r="O45" s="37"/>
      <c r="P45" s="37"/>
      <c r="Q45" s="19"/>
      <c r="R45" s="19"/>
      <c r="S45" s="19"/>
      <c r="T45" s="19"/>
      <c r="U45" s="19"/>
      <c r="V45" s="19"/>
      <c r="W45" s="19"/>
      <c r="X45" s="19"/>
      <c r="Y45" s="19"/>
      <c r="Z45" s="19"/>
      <c r="AA45" s="37"/>
      <c r="AB45" s="37"/>
      <c r="AC45" s="37"/>
    </row>
    <row r="46" spans="1:30" ht="14">
      <c r="A46" t="s">
        <v>158</v>
      </c>
      <c r="B46" s="37"/>
      <c r="C46" s="37"/>
      <c r="D46" s="37"/>
      <c r="E46" s="37"/>
      <c r="F46" s="37"/>
      <c r="G46" s="37"/>
      <c r="H46" s="37"/>
      <c r="I46" s="37"/>
      <c r="J46" s="37"/>
      <c r="K46" s="37"/>
      <c r="L46" s="37"/>
      <c r="M46" s="37"/>
      <c r="N46" s="37"/>
      <c r="O46" s="37"/>
      <c r="P46" s="37"/>
      <c r="Q46" s="19"/>
      <c r="R46" s="19"/>
      <c r="S46" s="19"/>
      <c r="T46" s="19"/>
      <c r="U46" s="19"/>
      <c r="V46" s="19"/>
      <c r="W46" s="19"/>
      <c r="X46" s="19"/>
      <c r="Y46" s="19"/>
      <c r="Z46" s="19"/>
      <c r="AA46" s="37"/>
      <c r="AB46" s="37"/>
      <c r="AC46" s="37"/>
    </row>
    <row r="47" spans="1:30" ht="14">
      <c r="B47" s="37" t="s">
        <v>160</v>
      </c>
      <c r="C47" s="37"/>
      <c r="D47" s="37"/>
      <c r="E47" s="37"/>
      <c r="F47" s="37"/>
      <c r="G47" s="37"/>
      <c r="H47" s="37"/>
      <c r="I47" s="37"/>
      <c r="J47" s="37"/>
      <c r="K47" s="37"/>
      <c r="L47" s="37"/>
      <c r="M47" s="37"/>
      <c r="N47" s="37"/>
      <c r="O47" s="37"/>
      <c r="P47" s="39" t="s">
        <v>162</v>
      </c>
      <c r="Q47" s="120">
        <v>50000</v>
      </c>
      <c r="R47" s="120"/>
      <c r="S47" s="121"/>
      <c r="T47" s="121"/>
      <c r="U47" s="121"/>
      <c r="V47" s="121"/>
      <c r="W47" s="121"/>
      <c r="X47" s="121"/>
      <c r="Y47" s="121"/>
      <c r="Z47" s="25"/>
      <c r="AA47" s="40" t="s">
        <v>163</v>
      </c>
      <c r="AB47" s="40"/>
      <c r="AC47" s="40"/>
      <c r="AD47" s="14"/>
    </row>
    <row r="48" spans="1:30" ht="10" customHeight="1">
      <c r="B48" s="37"/>
      <c r="C48" s="37"/>
      <c r="D48" s="37"/>
      <c r="E48" s="37"/>
      <c r="F48" s="37"/>
      <c r="G48" s="37"/>
      <c r="H48" s="37"/>
      <c r="I48" s="37"/>
      <c r="J48" s="37"/>
      <c r="K48" s="37"/>
      <c r="L48" s="37"/>
      <c r="M48" s="37"/>
      <c r="N48" s="37"/>
      <c r="O48" s="37"/>
      <c r="P48" s="37"/>
      <c r="Q48" s="19"/>
      <c r="R48" s="19"/>
      <c r="S48" s="19"/>
      <c r="T48" s="19"/>
      <c r="U48" s="19"/>
      <c r="V48" s="19"/>
      <c r="W48" s="19"/>
      <c r="X48" s="19"/>
      <c r="Y48" s="19"/>
      <c r="Z48" s="19"/>
      <c r="AA48" s="37"/>
      <c r="AB48" s="37"/>
      <c r="AC48" s="37"/>
    </row>
    <row r="49" spans="1:30" ht="14">
      <c r="A49" t="s">
        <v>159</v>
      </c>
      <c r="B49" s="37"/>
      <c r="C49" s="37"/>
      <c r="D49" s="37"/>
      <c r="E49" s="37"/>
      <c r="F49" s="37"/>
      <c r="G49" s="37"/>
      <c r="H49" s="37"/>
      <c r="I49" s="37"/>
      <c r="J49" s="37"/>
      <c r="K49" s="37"/>
      <c r="L49" s="37"/>
      <c r="M49" s="37"/>
      <c r="N49" s="37"/>
      <c r="O49" s="37"/>
      <c r="P49" s="37"/>
      <c r="Q49" s="19"/>
      <c r="R49" s="19"/>
      <c r="S49" s="19"/>
      <c r="T49" s="19"/>
      <c r="U49" s="19"/>
      <c r="V49" s="19"/>
      <c r="W49" s="19"/>
      <c r="X49" s="19"/>
      <c r="Y49" s="19"/>
      <c r="Z49" s="19"/>
      <c r="AA49" s="37"/>
      <c r="AB49" s="37"/>
      <c r="AC49" s="37"/>
    </row>
    <row r="50" spans="1:30" ht="14">
      <c r="B50" s="37" t="s">
        <v>160</v>
      </c>
      <c r="C50" s="37"/>
      <c r="D50" s="37"/>
      <c r="E50" s="37"/>
      <c r="F50" s="37"/>
      <c r="G50" s="37"/>
      <c r="H50" s="37"/>
      <c r="I50" s="37"/>
      <c r="J50" s="37"/>
      <c r="K50" s="37"/>
      <c r="L50" s="37"/>
      <c r="M50" s="37"/>
      <c r="N50" s="37"/>
      <c r="O50" s="37"/>
      <c r="P50" s="39" t="s">
        <v>162</v>
      </c>
      <c r="Q50" s="120">
        <v>50000</v>
      </c>
      <c r="R50" s="120"/>
      <c r="S50" s="121"/>
      <c r="T50" s="121"/>
      <c r="U50" s="121"/>
      <c r="V50" s="121"/>
      <c r="W50" s="121"/>
      <c r="X50" s="121"/>
      <c r="Y50" s="121"/>
      <c r="Z50" s="25"/>
      <c r="AA50" s="40" t="s">
        <v>163</v>
      </c>
      <c r="AB50" s="40"/>
      <c r="AC50" s="40"/>
      <c r="AD50" s="14"/>
    </row>
    <row r="51" spans="1:30" ht="10" customHeight="1">
      <c r="B51" s="37"/>
      <c r="C51" s="37"/>
      <c r="D51" s="37"/>
      <c r="E51" s="37"/>
      <c r="F51" s="37"/>
      <c r="G51" s="37"/>
      <c r="H51" s="37"/>
      <c r="I51" s="37"/>
      <c r="J51" s="37"/>
      <c r="K51" s="37"/>
      <c r="L51" s="37"/>
      <c r="M51" s="37"/>
      <c r="N51" s="37"/>
      <c r="O51" s="37"/>
      <c r="P51" s="37"/>
      <c r="Q51" s="19"/>
      <c r="R51" s="19"/>
      <c r="S51" s="19"/>
      <c r="T51" s="19"/>
      <c r="U51" s="19"/>
      <c r="V51" s="19"/>
      <c r="W51" s="19"/>
      <c r="X51" s="19"/>
      <c r="Y51" s="19"/>
      <c r="Z51" s="19"/>
      <c r="AA51" s="37"/>
      <c r="AB51" s="37"/>
      <c r="AC51" s="37"/>
    </row>
    <row r="52" spans="1:30" ht="14">
      <c r="A52" t="s">
        <v>161</v>
      </c>
      <c r="B52" s="37"/>
      <c r="C52" s="37"/>
      <c r="D52" s="37"/>
      <c r="E52" s="37"/>
      <c r="F52" s="37"/>
      <c r="G52" s="37"/>
      <c r="H52" s="37"/>
      <c r="I52" s="37"/>
      <c r="J52" s="37"/>
      <c r="K52" s="37"/>
      <c r="L52" s="37"/>
      <c r="M52" s="37"/>
      <c r="N52" s="37"/>
      <c r="O52" s="37"/>
      <c r="P52" s="37"/>
      <c r="Q52" s="19"/>
      <c r="R52" s="19"/>
      <c r="S52" s="19"/>
      <c r="T52" s="19"/>
      <c r="U52" s="19"/>
      <c r="V52" s="19"/>
      <c r="W52" s="19"/>
      <c r="X52" s="19"/>
      <c r="Y52" s="19"/>
      <c r="Z52" s="19"/>
      <c r="AA52" s="37"/>
      <c r="AB52" s="37"/>
      <c r="AC52" s="37"/>
    </row>
    <row r="53" spans="1:30" ht="14">
      <c r="B53" s="37" t="s">
        <v>160</v>
      </c>
      <c r="C53" s="37"/>
      <c r="D53" s="37"/>
      <c r="E53" s="37"/>
      <c r="F53" s="37"/>
      <c r="G53" s="37"/>
      <c r="H53" s="37"/>
      <c r="I53" s="37"/>
      <c r="J53" s="37"/>
      <c r="K53" s="37"/>
      <c r="L53" s="37"/>
      <c r="M53" s="37"/>
      <c r="N53" s="37"/>
      <c r="O53" s="37"/>
      <c r="P53" s="39" t="s">
        <v>162</v>
      </c>
      <c r="Q53" s="120">
        <v>100000</v>
      </c>
      <c r="R53" s="120"/>
      <c r="S53" s="121"/>
      <c r="T53" s="121"/>
      <c r="U53" s="121"/>
      <c r="V53" s="121"/>
      <c r="W53" s="121"/>
      <c r="X53" s="121"/>
      <c r="Y53" s="121"/>
      <c r="Z53" s="25"/>
      <c r="AA53" s="40" t="s">
        <v>163</v>
      </c>
      <c r="AB53" s="40"/>
      <c r="AC53" s="40"/>
      <c r="AD53" s="14"/>
    </row>
    <row r="54" spans="1:30" ht="10"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row>
    <row r="55" spans="1:30" ht="14">
      <c r="A55" t="s">
        <v>207</v>
      </c>
      <c r="P55" s="15" t="s">
        <v>162</v>
      </c>
      <c r="Q55" s="118" t="str">
        <f>IF(H7="","",Q34+Y22*S7+Q41*H7)</f>
        <v/>
      </c>
      <c r="R55" s="118"/>
      <c r="S55" s="119"/>
      <c r="T55" s="119"/>
      <c r="U55" s="119"/>
      <c r="V55" s="119"/>
      <c r="W55" s="119"/>
      <c r="X55" s="119"/>
      <c r="Y55" s="119"/>
      <c r="Z55" s="25"/>
      <c r="AA55" s="14" t="s">
        <v>163</v>
      </c>
      <c r="AB55" s="14"/>
      <c r="AC55" s="14"/>
      <c r="AD55" s="14"/>
    </row>
    <row r="57" spans="1:30">
      <c r="A57" s="41" t="s">
        <v>276</v>
      </c>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row>
    <row r="58" spans="1:30" ht="14">
      <c r="A58" s="42"/>
      <c r="B58" s="41" t="s">
        <v>255</v>
      </c>
      <c r="C58" s="42"/>
      <c r="D58" s="42"/>
      <c r="E58" s="42"/>
      <c r="F58" s="42"/>
      <c r="G58" s="41" t="s">
        <v>277</v>
      </c>
      <c r="H58" s="41"/>
      <c r="I58" s="41"/>
      <c r="J58" s="59"/>
      <c r="K58" s="41" t="s">
        <v>278</v>
      </c>
      <c r="L58" s="41"/>
      <c r="M58" s="41"/>
      <c r="N58" s="41"/>
      <c r="O58" s="41"/>
      <c r="P58" s="43" t="s">
        <v>162</v>
      </c>
      <c r="Q58" s="116" t="str">
        <f>IF(J58="","",J58*1000)</f>
        <v/>
      </c>
      <c r="R58" s="116"/>
      <c r="S58" s="117"/>
      <c r="T58" s="117"/>
      <c r="U58" s="117"/>
      <c r="V58" s="117"/>
      <c r="W58" s="117"/>
      <c r="X58" s="117"/>
      <c r="Y58" s="117"/>
      <c r="Z58" s="50"/>
      <c r="AA58" s="44" t="s">
        <v>163</v>
      </c>
      <c r="AB58" s="44"/>
      <c r="AC58" s="44"/>
      <c r="AD58" s="44"/>
    </row>
  </sheetData>
  <mergeCells count="97">
    <mergeCell ref="V2:AD2"/>
    <mergeCell ref="V3:Y3"/>
    <mergeCell ref="AA3:AD3"/>
    <mergeCell ref="V31:X31"/>
    <mergeCell ref="Q26:S26"/>
    <mergeCell ref="Q27:S27"/>
    <mergeCell ref="R2:T2"/>
    <mergeCell ref="R3:T3"/>
    <mergeCell ref="Y17:AD17"/>
    <mergeCell ref="Y14:AD14"/>
    <mergeCell ref="Y15:AD15"/>
    <mergeCell ref="Y16:AD16"/>
    <mergeCell ref="Y13:AD13"/>
    <mergeCell ref="A18:U18"/>
    <mergeCell ref="H21:X21"/>
    <mergeCell ref="A21:G21"/>
    <mergeCell ref="M26:P26"/>
    <mergeCell ref="M27:P27"/>
    <mergeCell ref="I27:L27"/>
    <mergeCell ref="N1:P1"/>
    <mergeCell ref="A4:AD4"/>
    <mergeCell ref="Q1:AD1"/>
    <mergeCell ref="N2:P3"/>
    <mergeCell ref="A5:G5"/>
    <mergeCell ref="H5:N5"/>
    <mergeCell ref="W5:AD5"/>
    <mergeCell ref="A6:G6"/>
    <mergeCell ref="H6:AD6"/>
    <mergeCell ref="O5:V5"/>
    <mergeCell ref="A7:G7"/>
    <mergeCell ref="Y9:AD9"/>
    <mergeCell ref="H9:X9"/>
    <mergeCell ref="I7:N7"/>
    <mergeCell ref="T7:AD7"/>
    <mergeCell ref="O7:R7"/>
    <mergeCell ref="A12:X12"/>
    <mergeCell ref="Y10:AD10"/>
    <mergeCell ref="Y11:AD11"/>
    <mergeCell ref="Y12:AD12"/>
    <mergeCell ref="A10:G10"/>
    <mergeCell ref="A11:G11"/>
    <mergeCell ref="H10:X10"/>
    <mergeCell ref="H11:X11"/>
    <mergeCell ref="A9:G9"/>
    <mergeCell ref="H13:X13"/>
    <mergeCell ref="H15:X15"/>
    <mergeCell ref="A17:X17"/>
    <mergeCell ref="A16:X16"/>
    <mergeCell ref="H14:O14"/>
    <mergeCell ref="Q14:X14"/>
    <mergeCell ref="A13:G13"/>
    <mergeCell ref="Y18:AD18"/>
    <mergeCell ref="Y19:AD19"/>
    <mergeCell ref="V18:X18"/>
    <mergeCell ref="Y22:AD22"/>
    <mergeCell ref="A14:G14"/>
    <mergeCell ref="A15:G15"/>
    <mergeCell ref="A22:U22"/>
    <mergeCell ref="A20:G20"/>
    <mergeCell ref="H20:X20"/>
    <mergeCell ref="Y20:AD20"/>
    <mergeCell ref="V22:X22"/>
    <mergeCell ref="Y21:AD21"/>
    <mergeCell ref="A24:G24"/>
    <mergeCell ref="H24:X24"/>
    <mergeCell ref="Y24:AD24"/>
    <mergeCell ref="A25:G25"/>
    <mergeCell ref="Y25:AD25"/>
    <mergeCell ref="U25:W25"/>
    <mergeCell ref="Q25:S25"/>
    <mergeCell ref="H25:P25"/>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Q58:Y58"/>
    <mergeCell ref="Q55:Y55"/>
    <mergeCell ref="Q50:Y50"/>
    <mergeCell ref="Q53:Y53"/>
    <mergeCell ref="Q34:Y34"/>
    <mergeCell ref="Q37:Y37"/>
    <mergeCell ref="Q41:Y41"/>
    <mergeCell ref="Q44:Y44"/>
    <mergeCell ref="Q47:Y47"/>
    <mergeCell ref="Q38:Y38"/>
  </mergeCells>
  <phoneticPr fontId="2"/>
  <dataValidations count="2">
    <dataValidation type="list" allowBlank="1" showInputMessage="1" showErrorMessage="1" sqref="H26:H27">
      <formula1>$AF$26:$AF$27</formula1>
    </dataValidation>
    <dataValidation type="list" allowBlank="1" showInputMessage="1" showErrorMessage="1" sqref="Q2 Q3 U2:U3 Z3">
      <formula1>$AF$3:$AF$4</formula1>
    </dataValidation>
  </dataValidations>
  <pageMargins left="0.7" right="0.7" top="0.75" bottom="0.75" header="0.3" footer="0.3"/>
  <pageSetup paperSize="9" scale="8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view="pageBreakPreview" zoomScaleNormal="85" zoomScaleSheetLayoutView="100" workbookViewId="0">
      <selection activeCell="W12" sqref="W12"/>
    </sheetView>
  </sheetViews>
  <sheetFormatPr defaultColWidth="3.6328125" defaultRowHeight="20.149999999999999" customHeight="1"/>
  <cols>
    <col min="1" max="1" width="3.26953125" style="30" bestFit="1" customWidth="1"/>
    <col min="2" max="2" width="4.08984375" style="32" customWidth="1"/>
    <col min="3" max="7" width="4.08984375" style="30" customWidth="1"/>
    <col min="8" max="8" width="4.08984375" style="6" bestFit="1" customWidth="1"/>
    <col min="9" max="9" width="3.453125" style="6" customWidth="1"/>
    <col min="10" max="10" width="3.6328125" style="6" customWidth="1"/>
    <col min="11" max="11" width="4.6328125" style="6" customWidth="1"/>
    <col min="12" max="16" width="3.6328125" style="6" customWidth="1"/>
    <col min="17" max="18" width="2.08984375" style="6" customWidth="1"/>
    <col min="19" max="19" width="4.6328125" style="6" customWidth="1"/>
    <col min="20" max="20" width="3.6328125" style="6" customWidth="1"/>
    <col min="21" max="22" width="2.08984375" style="6" customWidth="1"/>
    <col min="23" max="25" width="3.6328125" style="6" customWidth="1"/>
    <col min="26" max="27" width="2.08984375" style="6" customWidth="1"/>
    <col min="28" max="28" width="4.6328125" style="6" customWidth="1"/>
    <col min="29" max="29" width="3.6328125" style="6" customWidth="1"/>
    <col min="30" max="30" width="4.6328125" style="6" customWidth="1"/>
    <col min="31" max="31" width="172.08984375" style="6" customWidth="1"/>
    <col min="32" max="34" width="3.6328125" style="6"/>
    <col min="35" max="35" width="3.6328125" style="6" customWidth="1"/>
    <col min="36" max="261" width="3.6328125" style="6"/>
    <col min="262" max="262" width="3.26953125" style="6" bestFit="1" customWidth="1"/>
    <col min="263" max="268" width="3.6328125" style="6" customWidth="1"/>
    <col min="269" max="269" width="3" style="6" bestFit="1" customWidth="1"/>
    <col min="270" max="284" width="3.6328125" style="6" customWidth="1"/>
    <col min="285" max="285" width="4.6328125" style="6" customWidth="1"/>
    <col min="286" max="517" width="3.6328125" style="6"/>
    <col min="518" max="518" width="3.26953125" style="6" bestFit="1" customWidth="1"/>
    <col min="519" max="524" width="3.6328125" style="6" customWidth="1"/>
    <col min="525" max="525" width="3" style="6" bestFit="1" customWidth="1"/>
    <col min="526" max="540" width="3.6328125" style="6" customWidth="1"/>
    <col min="541" max="541" width="4.6328125" style="6" customWidth="1"/>
    <col min="542" max="773" width="3.6328125" style="6"/>
    <col min="774" max="774" width="3.26953125" style="6" bestFit="1" customWidth="1"/>
    <col min="775" max="780" width="3.6328125" style="6" customWidth="1"/>
    <col min="781" max="781" width="3" style="6" bestFit="1" customWidth="1"/>
    <col min="782" max="796" width="3.6328125" style="6" customWidth="1"/>
    <col min="797" max="797" width="4.6328125" style="6" customWidth="1"/>
    <col min="798" max="1029" width="3.6328125" style="6"/>
    <col min="1030" max="1030" width="3.26953125" style="6" bestFit="1" customWidth="1"/>
    <col min="1031" max="1036" width="3.6328125" style="6" customWidth="1"/>
    <col min="1037" max="1037" width="3" style="6" bestFit="1" customWidth="1"/>
    <col min="1038" max="1052" width="3.6328125" style="6" customWidth="1"/>
    <col min="1053" max="1053" width="4.6328125" style="6" customWidth="1"/>
    <col min="1054" max="1285" width="3.6328125" style="6"/>
    <col min="1286" max="1286" width="3.26953125" style="6" bestFit="1" customWidth="1"/>
    <col min="1287" max="1292" width="3.6328125" style="6" customWidth="1"/>
    <col min="1293" max="1293" width="3" style="6" bestFit="1" customWidth="1"/>
    <col min="1294" max="1308" width="3.6328125" style="6" customWidth="1"/>
    <col min="1309" max="1309" width="4.6328125" style="6" customWidth="1"/>
    <col min="1310" max="1541" width="3.6328125" style="6"/>
    <col min="1542" max="1542" width="3.26953125" style="6" bestFit="1" customWidth="1"/>
    <col min="1543" max="1548" width="3.6328125" style="6" customWidth="1"/>
    <col min="1549" max="1549" width="3" style="6" bestFit="1" customWidth="1"/>
    <col min="1550" max="1564" width="3.6328125" style="6" customWidth="1"/>
    <col min="1565" max="1565" width="4.6328125" style="6" customWidth="1"/>
    <col min="1566" max="1797" width="3.6328125" style="6"/>
    <col min="1798" max="1798" width="3.26953125" style="6" bestFit="1" customWidth="1"/>
    <col min="1799" max="1804" width="3.6328125" style="6" customWidth="1"/>
    <col min="1805" max="1805" width="3" style="6" bestFit="1" customWidth="1"/>
    <col min="1806" max="1820" width="3.6328125" style="6" customWidth="1"/>
    <col min="1821" max="1821" width="4.6328125" style="6" customWidth="1"/>
    <col min="1822" max="2053" width="3.6328125" style="6"/>
    <col min="2054" max="2054" width="3.26953125" style="6" bestFit="1" customWidth="1"/>
    <col min="2055" max="2060" width="3.6328125" style="6" customWidth="1"/>
    <col min="2061" max="2061" width="3" style="6" bestFit="1" customWidth="1"/>
    <col min="2062" max="2076" width="3.6328125" style="6" customWidth="1"/>
    <col min="2077" max="2077" width="4.6328125" style="6" customWidth="1"/>
    <col min="2078" max="2309" width="3.6328125" style="6"/>
    <col min="2310" max="2310" width="3.26953125" style="6" bestFit="1" customWidth="1"/>
    <col min="2311" max="2316" width="3.6328125" style="6" customWidth="1"/>
    <col min="2317" max="2317" width="3" style="6" bestFit="1" customWidth="1"/>
    <col min="2318" max="2332" width="3.6328125" style="6" customWidth="1"/>
    <col min="2333" max="2333" width="4.6328125" style="6" customWidth="1"/>
    <col min="2334" max="2565" width="3.6328125" style="6"/>
    <col min="2566" max="2566" width="3.26953125" style="6" bestFit="1" customWidth="1"/>
    <col min="2567" max="2572" width="3.6328125" style="6" customWidth="1"/>
    <col min="2573" max="2573" width="3" style="6" bestFit="1" customWidth="1"/>
    <col min="2574" max="2588" width="3.6328125" style="6" customWidth="1"/>
    <col min="2589" max="2589" width="4.6328125" style="6" customWidth="1"/>
    <col min="2590" max="2821" width="3.6328125" style="6"/>
    <col min="2822" max="2822" width="3.26953125" style="6" bestFit="1" customWidth="1"/>
    <col min="2823" max="2828" width="3.6328125" style="6" customWidth="1"/>
    <col min="2829" max="2829" width="3" style="6" bestFit="1" customWidth="1"/>
    <col min="2830" max="2844" width="3.6328125" style="6" customWidth="1"/>
    <col min="2845" max="2845" width="4.6328125" style="6" customWidth="1"/>
    <col min="2846" max="3077" width="3.6328125" style="6"/>
    <col min="3078" max="3078" width="3.26953125" style="6" bestFit="1" customWidth="1"/>
    <col min="3079" max="3084" width="3.6328125" style="6" customWidth="1"/>
    <col min="3085" max="3085" width="3" style="6" bestFit="1" customWidth="1"/>
    <col min="3086" max="3100" width="3.6328125" style="6" customWidth="1"/>
    <col min="3101" max="3101" width="4.6328125" style="6" customWidth="1"/>
    <col min="3102" max="3333" width="3.6328125" style="6"/>
    <col min="3334" max="3334" width="3.26953125" style="6" bestFit="1" customWidth="1"/>
    <col min="3335" max="3340" width="3.6328125" style="6" customWidth="1"/>
    <col min="3341" max="3341" width="3" style="6" bestFit="1" customWidth="1"/>
    <col min="3342" max="3356" width="3.6328125" style="6" customWidth="1"/>
    <col min="3357" max="3357" width="4.6328125" style="6" customWidth="1"/>
    <col min="3358" max="3589" width="3.6328125" style="6"/>
    <col min="3590" max="3590" width="3.26953125" style="6" bestFit="1" customWidth="1"/>
    <col min="3591" max="3596" width="3.6328125" style="6" customWidth="1"/>
    <col min="3597" max="3597" width="3" style="6" bestFit="1" customWidth="1"/>
    <col min="3598" max="3612" width="3.6328125" style="6" customWidth="1"/>
    <col min="3613" max="3613" width="4.6328125" style="6" customWidth="1"/>
    <col min="3614" max="3845" width="3.6328125" style="6"/>
    <col min="3846" max="3846" width="3.26953125" style="6" bestFit="1" customWidth="1"/>
    <col min="3847" max="3852" width="3.6328125" style="6" customWidth="1"/>
    <col min="3853" max="3853" width="3" style="6" bestFit="1" customWidth="1"/>
    <col min="3854" max="3868" width="3.6328125" style="6" customWidth="1"/>
    <col min="3869" max="3869" width="4.6328125" style="6" customWidth="1"/>
    <col min="3870" max="4101" width="3.6328125" style="6"/>
    <col min="4102" max="4102" width="3.26953125" style="6" bestFit="1" customWidth="1"/>
    <col min="4103" max="4108" width="3.6328125" style="6" customWidth="1"/>
    <col min="4109" max="4109" width="3" style="6" bestFit="1" customWidth="1"/>
    <col min="4110" max="4124" width="3.6328125" style="6" customWidth="1"/>
    <col min="4125" max="4125" width="4.6328125" style="6" customWidth="1"/>
    <col min="4126" max="4357" width="3.6328125" style="6"/>
    <col min="4358" max="4358" width="3.26953125" style="6" bestFit="1" customWidth="1"/>
    <col min="4359" max="4364" width="3.6328125" style="6" customWidth="1"/>
    <col min="4365" max="4365" width="3" style="6" bestFit="1" customWidth="1"/>
    <col min="4366" max="4380" width="3.6328125" style="6" customWidth="1"/>
    <col min="4381" max="4381" width="4.6328125" style="6" customWidth="1"/>
    <col min="4382" max="4613" width="3.6328125" style="6"/>
    <col min="4614" max="4614" width="3.26953125" style="6" bestFit="1" customWidth="1"/>
    <col min="4615" max="4620" width="3.6328125" style="6" customWidth="1"/>
    <col min="4621" max="4621" width="3" style="6" bestFit="1" customWidth="1"/>
    <col min="4622" max="4636" width="3.6328125" style="6" customWidth="1"/>
    <col min="4637" max="4637" width="4.6328125" style="6" customWidth="1"/>
    <col min="4638" max="4869" width="3.6328125" style="6"/>
    <col min="4870" max="4870" width="3.26953125" style="6" bestFit="1" customWidth="1"/>
    <col min="4871" max="4876" width="3.6328125" style="6" customWidth="1"/>
    <col min="4877" max="4877" width="3" style="6" bestFit="1" customWidth="1"/>
    <col min="4878" max="4892" width="3.6328125" style="6" customWidth="1"/>
    <col min="4893" max="4893" width="4.6328125" style="6" customWidth="1"/>
    <col min="4894" max="5125" width="3.6328125" style="6"/>
    <col min="5126" max="5126" width="3.26953125" style="6" bestFit="1" customWidth="1"/>
    <col min="5127" max="5132" width="3.6328125" style="6" customWidth="1"/>
    <col min="5133" max="5133" width="3" style="6" bestFit="1" customWidth="1"/>
    <col min="5134" max="5148" width="3.6328125" style="6" customWidth="1"/>
    <col min="5149" max="5149" width="4.6328125" style="6" customWidth="1"/>
    <col min="5150" max="5381" width="3.6328125" style="6"/>
    <col min="5382" max="5382" width="3.26953125" style="6" bestFit="1" customWidth="1"/>
    <col min="5383" max="5388" width="3.6328125" style="6" customWidth="1"/>
    <col min="5389" max="5389" width="3" style="6" bestFit="1" customWidth="1"/>
    <col min="5390" max="5404" width="3.6328125" style="6" customWidth="1"/>
    <col min="5405" max="5405" width="4.6328125" style="6" customWidth="1"/>
    <col min="5406" max="5637" width="3.6328125" style="6"/>
    <col min="5638" max="5638" width="3.26953125" style="6" bestFit="1" customWidth="1"/>
    <col min="5639" max="5644" width="3.6328125" style="6" customWidth="1"/>
    <col min="5645" max="5645" width="3" style="6" bestFit="1" customWidth="1"/>
    <col min="5646" max="5660" width="3.6328125" style="6" customWidth="1"/>
    <col min="5661" max="5661" width="4.6328125" style="6" customWidth="1"/>
    <col min="5662" max="5893" width="3.6328125" style="6"/>
    <col min="5894" max="5894" width="3.26953125" style="6" bestFit="1" customWidth="1"/>
    <col min="5895" max="5900" width="3.6328125" style="6" customWidth="1"/>
    <col min="5901" max="5901" width="3" style="6" bestFit="1" customWidth="1"/>
    <col min="5902" max="5916" width="3.6328125" style="6" customWidth="1"/>
    <col min="5917" max="5917" width="4.6328125" style="6" customWidth="1"/>
    <col min="5918" max="6149" width="3.6328125" style="6"/>
    <col min="6150" max="6150" width="3.26953125" style="6" bestFit="1" customWidth="1"/>
    <col min="6151" max="6156" width="3.6328125" style="6" customWidth="1"/>
    <col min="6157" max="6157" width="3" style="6" bestFit="1" customWidth="1"/>
    <col min="6158" max="6172" width="3.6328125" style="6" customWidth="1"/>
    <col min="6173" max="6173" width="4.6328125" style="6" customWidth="1"/>
    <col min="6174" max="6405" width="3.6328125" style="6"/>
    <col min="6406" max="6406" width="3.26953125" style="6" bestFit="1" customWidth="1"/>
    <col min="6407" max="6412" width="3.6328125" style="6" customWidth="1"/>
    <col min="6413" max="6413" width="3" style="6" bestFit="1" customWidth="1"/>
    <col min="6414" max="6428" width="3.6328125" style="6" customWidth="1"/>
    <col min="6429" max="6429" width="4.6328125" style="6" customWidth="1"/>
    <col min="6430" max="6661" width="3.6328125" style="6"/>
    <col min="6662" max="6662" width="3.26953125" style="6" bestFit="1" customWidth="1"/>
    <col min="6663" max="6668" width="3.6328125" style="6" customWidth="1"/>
    <col min="6669" max="6669" width="3" style="6" bestFit="1" customWidth="1"/>
    <col min="6670" max="6684" width="3.6328125" style="6" customWidth="1"/>
    <col min="6685" max="6685" width="4.6328125" style="6" customWidth="1"/>
    <col min="6686" max="6917" width="3.6328125" style="6"/>
    <col min="6918" max="6918" width="3.26953125" style="6" bestFit="1" customWidth="1"/>
    <col min="6919" max="6924" width="3.6328125" style="6" customWidth="1"/>
    <col min="6925" max="6925" width="3" style="6" bestFit="1" customWidth="1"/>
    <col min="6926" max="6940" width="3.6328125" style="6" customWidth="1"/>
    <col min="6941" max="6941" width="4.6328125" style="6" customWidth="1"/>
    <col min="6942" max="7173" width="3.6328125" style="6"/>
    <col min="7174" max="7174" width="3.26953125" style="6" bestFit="1" customWidth="1"/>
    <col min="7175" max="7180" width="3.6328125" style="6" customWidth="1"/>
    <col min="7181" max="7181" width="3" style="6" bestFit="1" customWidth="1"/>
    <col min="7182" max="7196" width="3.6328125" style="6" customWidth="1"/>
    <col min="7197" max="7197" width="4.6328125" style="6" customWidth="1"/>
    <col min="7198" max="7429" width="3.6328125" style="6"/>
    <col min="7430" max="7430" width="3.26953125" style="6" bestFit="1" customWidth="1"/>
    <col min="7431" max="7436" width="3.6328125" style="6" customWidth="1"/>
    <col min="7437" max="7437" width="3" style="6" bestFit="1" customWidth="1"/>
    <col min="7438" max="7452" width="3.6328125" style="6" customWidth="1"/>
    <col min="7453" max="7453" width="4.6328125" style="6" customWidth="1"/>
    <col min="7454" max="7685" width="3.6328125" style="6"/>
    <col min="7686" max="7686" width="3.26953125" style="6" bestFit="1" customWidth="1"/>
    <col min="7687" max="7692" width="3.6328125" style="6" customWidth="1"/>
    <col min="7693" max="7693" width="3" style="6" bestFit="1" customWidth="1"/>
    <col min="7694" max="7708" width="3.6328125" style="6" customWidth="1"/>
    <col min="7709" max="7709" width="4.6328125" style="6" customWidth="1"/>
    <col min="7710" max="7941" width="3.6328125" style="6"/>
    <col min="7942" max="7942" width="3.26953125" style="6" bestFit="1" customWidth="1"/>
    <col min="7943" max="7948" width="3.6328125" style="6" customWidth="1"/>
    <col min="7949" max="7949" width="3" style="6" bestFit="1" customWidth="1"/>
    <col min="7950" max="7964" width="3.6328125" style="6" customWidth="1"/>
    <col min="7965" max="7965" width="4.6328125" style="6" customWidth="1"/>
    <col min="7966" max="8197" width="3.6328125" style="6"/>
    <col min="8198" max="8198" width="3.26953125" style="6" bestFit="1" customWidth="1"/>
    <col min="8199" max="8204" width="3.6328125" style="6" customWidth="1"/>
    <col min="8205" max="8205" width="3" style="6" bestFit="1" customWidth="1"/>
    <col min="8206" max="8220" width="3.6328125" style="6" customWidth="1"/>
    <col min="8221" max="8221" width="4.6328125" style="6" customWidth="1"/>
    <col min="8222" max="8453" width="3.6328125" style="6"/>
    <col min="8454" max="8454" width="3.26953125" style="6" bestFit="1" customWidth="1"/>
    <col min="8455" max="8460" width="3.6328125" style="6" customWidth="1"/>
    <col min="8461" max="8461" width="3" style="6" bestFit="1" customWidth="1"/>
    <col min="8462" max="8476" width="3.6328125" style="6" customWidth="1"/>
    <col min="8477" max="8477" width="4.6328125" style="6" customWidth="1"/>
    <col min="8478" max="8709" width="3.6328125" style="6"/>
    <col min="8710" max="8710" width="3.26953125" style="6" bestFit="1" customWidth="1"/>
    <col min="8711" max="8716" width="3.6328125" style="6" customWidth="1"/>
    <col min="8717" max="8717" width="3" style="6" bestFit="1" customWidth="1"/>
    <col min="8718" max="8732" width="3.6328125" style="6" customWidth="1"/>
    <col min="8733" max="8733" width="4.6328125" style="6" customWidth="1"/>
    <col min="8734" max="8965" width="3.6328125" style="6"/>
    <col min="8966" max="8966" width="3.26953125" style="6" bestFit="1" customWidth="1"/>
    <col min="8967" max="8972" width="3.6328125" style="6" customWidth="1"/>
    <col min="8973" max="8973" width="3" style="6" bestFit="1" customWidth="1"/>
    <col min="8974" max="8988" width="3.6328125" style="6" customWidth="1"/>
    <col min="8989" max="8989" width="4.6328125" style="6" customWidth="1"/>
    <col min="8990" max="9221" width="3.6328125" style="6"/>
    <col min="9222" max="9222" width="3.26953125" style="6" bestFit="1" customWidth="1"/>
    <col min="9223" max="9228" width="3.6328125" style="6" customWidth="1"/>
    <col min="9229" max="9229" width="3" style="6" bestFit="1" customWidth="1"/>
    <col min="9230" max="9244" width="3.6328125" style="6" customWidth="1"/>
    <col min="9245" max="9245" width="4.6328125" style="6" customWidth="1"/>
    <col min="9246" max="9477" width="3.6328125" style="6"/>
    <col min="9478" max="9478" width="3.26953125" style="6" bestFit="1" customWidth="1"/>
    <col min="9479" max="9484" width="3.6328125" style="6" customWidth="1"/>
    <col min="9485" max="9485" width="3" style="6" bestFit="1" customWidth="1"/>
    <col min="9486" max="9500" width="3.6328125" style="6" customWidth="1"/>
    <col min="9501" max="9501" width="4.6328125" style="6" customWidth="1"/>
    <col min="9502" max="9733" width="3.6328125" style="6"/>
    <col min="9734" max="9734" width="3.26953125" style="6" bestFit="1" customWidth="1"/>
    <col min="9735" max="9740" width="3.6328125" style="6" customWidth="1"/>
    <col min="9741" max="9741" width="3" style="6" bestFit="1" customWidth="1"/>
    <col min="9742" max="9756" width="3.6328125" style="6" customWidth="1"/>
    <col min="9757" max="9757" width="4.6328125" style="6" customWidth="1"/>
    <col min="9758" max="9989" width="3.6328125" style="6"/>
    <col min="9990" max="9990" width="3.26953125" style="6" bestFit="1" customWidth="1"/>
    <col min="9991" max="9996" width="3.6328125" style="6" customWidth="1"/>
    <col min="9997" max="9997" width="3" style="6" bestFit="1" customWidth="1"/>
    <col min="9998" max="10012" width="3.6328125" style="6" customWidth="1"/>
    <col min="10013" max="10013" width="4.6328125" style="6" customWidth="1"/>
    <col min="10014" max="10245" width="3.6328125" style="6"/>
    <col min="10246" max="10246" width="3.26953125" style="6" bestFit="1" customWidth="1"/>
    <col min="10247" max="10252" width="3.6328125" style="6" customWidth="1"/>
    <col min="10253" max="10253" width="3" style="6" bestFit="1" customWidth="1"/>
    <col min="10254" max="10268" width="3.6328125" style="6" customWidth="1"/>
    <col min="10269" max="10269" width="4.6328125" style="6" customWidth="1"/>
    <col min="10270" max="10501" width="3.6328125" style="6"/>
    <col min="10502" max="10502" width="3.26953125" style="6" bestFit="1" customWidth="1"/>
    <col min="10503" max="10508" width="3.6328125" style="6" customWidth="1"/>
    <col min="10509" max="10509" width="3" style="6" bestFit="1" customWidth="1"/>
    <col min="10510" max="10524" width="3.6328125" style="6" customWidth="1"/>
    <col min="10525" max="10525" width="4.6328125" style="6" customWidth="1"/>
    <col min="10526" max="10757" width="3.6328125" style="6"/>
    <col min="10758" max="10758" width="3.26953125" style="6" bestFit="1" customWidth="1"/>
    <col min="10759" max="10764" width="3.6328125" style="6" customWidth="1"/>
    <col min="10765" max="10765" width="3" style="6" bestFit="1" customWidth="1"/>
    <col min="10766" max="10780" width="3.6328125" style="6" customWidth="1"/>
    <col min="10781" max="10781" width="4.6328125" style="6" customWidth="1"/>
    <col min="10782" max="11013" width="3.6328125" style="6"/>
    <col min="11014" max="11014" width="3.26953125" style="6" bestFit="1" customWidth="1"/>
    <col min="11015" max="11020" width="3.6328125" style="6" customWidth="1"/>
    <col min="11021" max="11021" width="3" style="6" bestFit="1" customWidth="1"/>
    <col min="11022" max="11036" width="3.6328125" style="6" customWidth="1"/>
    <col min="11037" max="11037" width="4.6328125" style="6" customWidth="1"/>
    <col min="11038" max="11269" width="3.6328125" style="6"/>
    <col min="11270" max="11270" width="3.26953125" style="6" bestFit="1" customWidth="1"/>
    <col min="11271" max="11276" width="3.6328125" style="6" customWidth="1"/>
    <col min="11277" max="11277" width="3" style="6" bestFit="1" customWidth="1"/>
    <col min="11278" max="11292" width="3.6328125" style="6" customWidth="1"/>
    <col min="11293" max="11293" width="4.6328125" style="6" customWidth="1"/>
    <col min="11294" max="11525" width="3.6328125" style="6"/>
    <col min="11526" max="11526" width="3.26953125" style="6" bestFit="1" customWidth="1"/>
    <col min="11527" max="11532" width="3.6328125" style="6" customWidth="1"/>
    <col min="11533" max="11533" width="3" style="6" bestFit="1" customWidth="1"/>
    <col min="11534" max="11548" width="3.6328125" style="6" customWidth="1"/>
    <col min="11549" max="11549" width="4.6328125" style="6" customWidth="1"/>
    <col min="11550" max="11781" width="3.6328125" style="6"/>
    <col min="11782" max="11782" width="3.26953125" style="6" bestFit="1" customWidth="1"/>
    <col min="11783" max="11788" width="3.6328125" style="6" customWidth="1"/>
    <col min="11789" max="11789" width="3" style="6" bestFit="1" customWidth="1"/>
    <col min="11790" max="11804" width="3.6328125" style="6" customWidth="1"/>
    <col min="11805" max="11805" width="4.6328125" style="6" customWidth="1"/>
    <col min="11806" max="12037" width="3.6328125" style="6"/>
    <col min="12038" max="12038" width="3.26953125" style="6" bestFit="1" customWidth="1"/>
    <col min="12039" max="12044" width="3.6328125" style="6" customWidth="1"/>
    <col min="12045" max="12045" width="3" style="6" bestFit="1" customWidth="1"/>
    <col min="12046" max="12060" width="3.6328125" style="6" customWidth="1"/>
    <col min="12061" max="12061" width="4.6328125" style="6" customWidth="1"/>
    <col min="12062" max="12293" width="3.6328125" style="6"/>
    <col min="12294" max="12294" width="3.26953125" style="6" bestFit="1" customWidth="1"/>
    <col min="12295" max="12300" width="3.6328125" style="6" customWidth="1"/>
    <col min="12301" max="12301" width="3" style="6" bestFit="1" customWidth="1"/>
    <col min="12302" max="12316" width="3.6328125" style="6" customWidth="1"/>
    <col min="12317" max="12317" width="4.6328125" style="6" customWidth="1"/>
    <col min="12318" max="12549" width="3.6328125" style="6"/>
    <col min="12550" max="12550" width="3.26953125" style="6" bestFit="1" customWidth="1"/>
    <col min="12551" max="12556" width="3.6328125" style="6" customWidth="1"/>
    <col min="12557" max="12557" width="3" style="6" bestFit="1" customWidth="1"/>
    <col min="12558" max="12572" width="3.6328125" style="6" customWidth="1"/>
    <col min="12573" max="12573" width="4.6328125" style="6" customWidth="1"/>
    <col min="12574" max="12805" width="3.6328125" style="6"/>
    <col min="12806" max="12806" width="3.26953125" style="6" bestFit="1" customWidth="1"/>
    <col min="12807" max="12812" width="3.6328125" style="6" customWidth="1"/>
    <col min="12813" max="12813" width="3" style="6" bestFit="1" customWidth="1"/>
    <col min="12814" max="12828" width="3.6328125" style="6" customWidth="1"/>
    <col min="12829" max="12829" width="4.6328125" style="6" customWidth="1"/>
    <col min="12830" max="13061" width="3.6328125" style="6"/>
    <col min="13062" max="13062" width="3.26953125" style="6" bestFit="1" customWidth="1"/>
    <col min="13063" max="13068" width="3.6328125" style="6" customWidth="1"/>
    <col min="13069" max="13069" width="3" style="6" bestFit="1" customWidth="1"/>
    <col min="13070" max="13084" width="3.6328125" style="6" customWidth="1"/>
    <col min="13085" max="13085" width="4.6328125" style="6" customWidth="1"/>
    <col min="13086" max="13317" width="3.6328125" style="6"/>
    <col min="13318" max="13318" width="3.26953125" style="6" bestFit="1" customWidth="1"/>
    <col min="13319" max="13324" width="3.6328125" style="6" customWidth="1"/>
    <col min="13325" max="13325" width="3" style="6" bestFit="1" customWidth="1"/>
    <col min="13326" max="13340" width="3.6328125" style="6" customWidth="1"/>
    <col min="13341" max="13341" width="4.6328125" style="6" customWidth="1"/>
    <col min="13342" max="13573" width="3.6328125" style="6"/>
    <col min="13574" max="13574" width="3.26953125" style="6" bestFit="1" customWidth="1"/>
    <col min="13575" max="13580" width="3.6328125" style="6" customWidth="1"/>
    <col min="13581" max="13581" width="3" style="6" bestFit="1" customWidth="1"/>
    <col min="13582" max="13596" width="3.6328125" style="6" customWidth="1"/>
    <col min="13597" max="13597" width="4.6328125" style="6" customWidth="1"/>
    <col min="13598" max="13829" width="3.6328125" style="6"/>
    <col min="13830" max="13830" width="3.26953125" style="6" bestFit="1" customWidth="1"/>
    <col min="13831" max="13836" width="3.6328125" style="6" customWidth="1"/>
    <col min="13837" max="13837" width="3" style="6" bestFit="1" customWidth="1"/>
    <col min="13838" max="13852" width="3.6328125" style="6" customWidth="1"/>
    <col min="13853" max="13853" width="4.6328125" style="6" customWidth="1"/>
    <col min="13854" max="14085" width="3.6328125" style="6"/>
    <col min="14086" max="14086" width="3.26953125" style="6" bestFit="1" customWidth="1"/>
    <col min="14087" max="14092" width="3.6328125" style="6" customWidth="1"/>
    <col min="14093" max="14093" width="3" style="6" bestFit="1" customWidth="1"/>
    <col min="14094" max="14108" width="3.6328125" style="6" customWidth="1"/>
    <col min="14109" max="14109" width="4.6328125" style="6" customWidth="1"/>
    <col min="14110" max="14341" width="3.6328125" style="6"/>
    <col min="14342" max="14342" width="3.26953125" style="6" bestFit="1" customWidth="1"/>
    <col min="14343" max="14348" width="3.6328125" style="6" customWidth="1"/>
    <col min="14349" max="14349" width="3" style="6" bestFit="1" customWidth="1"/>
    <col min="14350" max="14364" width="3.6328125" style="6" customWidth="1"/>
    <col min="14365" max="14365" width="4.6328125" style="6" customWidth="1"/>
    <col min="14366" max="14597" width="3.6328125" style="6"/>
    <col min="14598" max="14598" width="3.26953125" style="6" bestFit="1" customWidth="1"/>
    <col min="14599" max="14604" width="3.6328125" style="6" customWidth="1"/>
    <col min="14605" max="14605" width="3" style="6" bestFit="1" customWidth="1"/>
    <col min="14606" max="14620" width="3.6328125" style="6" customWidth="1"/>
    <col min="14621" max="14621" width="4.6328125" style="6" customWidth="1"/>
    <col min="14622" max="14853" width="3.6328125" style="6"/>
    <col min="14854" max="14854" width="3.26953125" style="6" bestFit="1" customWidth="1"/>
    <col min="14855" max="14860" width="3.6328125" style="6" customWidth="1"/>
    <col min="14861" max="14861" width="3" style="6" bestFit="1" customWidth="1"/>
    <col min="14862" max="14876" width="3.6328125" style="6" customWidth="1"/>
    <col min="14877" max="14877" width="4.6328125" style="6" customWidth="1"/>
    <col min="14878" max="15109" width="3.6328125" style="6"/>
    <col min="15110" max="15110" width="3.26953125" style="6" bestFit="1" customWidth="1"/>
    <col min="15111" max="15116" width="3.6328125" style="6" customWidth="1"/>
    <col min="15117" max="15117" width="3" style="6" bestFit="1" customWidth="1"/>
    <col min="15118" max="15132" width="3.6328125" style="6" customWidth="1"/>
    <col min="15133" max="15133" width="4.6328125" style="6" customWidth="1"/>
    <col min="15134" max="15365" width="3.6328125" style="6"/>
    <col min="15366" max="15366" width="3.26953125" style="6" bestFit="1" customWidth="1"/>
    <col min="15367" max="15372" width="3.6328125" style="6" customWidth="1"/>
    <col min="15373" max="15373" width="3" style="6" bestFit="1" customWidth="1"/>
    <col min="15374" max="15388" width="3.6328125" style="6" customWidth="1"/>
    <col min="15389" max="15389" width="4.6328125" style="6" customWidth="1"/>
    <col min="15390" max="15621" width="3.6328125" style="6"/>
    <col min="15622" max="15622" width="3.26953125" style="6" bestFit="1" customWidth="1"/>
    <col min="15623" max="15628" width="3.6328125" style="6" customWidth="1"/>
    <col min="15629" max="15629" width="3" style="6" bestFit="1" customWidth="1"/>
    <col min="15630" max="15644" width="3.6328125" style="6" customWidth="1"/>
    <col min="15645" max="15645" width="4.6328125" style="6" customWidth="1"/>
    <col min="15646" max="15877" width="3.6328125" style="6"/>
    <col min="15878" max="15878" width="3.26953125" style="6" bestFit="1" customWidth="1"/>
    <col min="15879" max="15884" width="3.6328125" style="6" customWidth="1"/>
    <col min="15885" max="15885" width="3" style="6" bestFit="1" customWidth="1"/>
    <col min="15886" max="15900" width="3.6328125" style="6" customWidth="1"/>
    <col min="15901" max="15901" width="4.6328125" style="6" customWidth="1"/>
    <col min="15902" max="16133" width="3.6328125" style="6"/>
    <col min="16134" max="16134" width="3.26953125" style="6" bestFit="1" customWidth="1"/>
    <col min="16135" max="16140" width="3.6328125" style="6" customWidth="1"/>
    <col min="16141" max="16141" width="3" style="6" bestFit="1" customWidth="1"/>
    <col min="16142" max="16156" width="3.6328125" style="6" customWidth="1"/>
    <col min="16157" max="16157" width="4.6328125" style="6" customWidth="1"/>
    <col min="16158" max="16384" width="3.6328125" style="6"/>
  </cols>
  <sheetData>
    <row r="1" spans="1:35" s="80" customFormat="1" ht="27" customHeight="1">
      <c r="A1" s="60" t="s">
        <v>97</v>
      </c>
      <c r="F1" s="81"/>
      <c r="G1" s="81"/>
      <c r="H1" s="82"/>
      <c r="I1" s="82"/>
      <c r="J1" s="82"/>
      <c r="N1" s="204" t="s">
        <v>29</v>
      </c>
      <c r="O1" s="204"/>
      <c r="P1" s="204"/>
      <c r="Q1" s="205" t="str">
        <f>IF(経費内訳書!Q1="","",経費内訳書!Q1)</f>
        <v/>
      </c>
      <c r="R1" s="205"/>
      <c r="S1" s="205"/>
      <c r="T1" s="205"/>
      <c r="U1" s="205"/>
      <c r="V1" s="205"/>
      <c r="W1" s="205"/>
      <c r="X1" s="205"/>
      <c r="Y1" s="205"/>
      <c r="Z1" s="205"/>
      <c r="AA1" s="205"/>
      <c r="AB1" s="205"/>
      <c r="AC1" s="205"/>
      <c r="AD1" s="205"/>
      <c r="AE1" s="85"/>
      <c r="AF1" s="85"/>
      <c r="AG1" s="85"/>
    </row>
    <row r="2" spans="1:35" s="2" customFormat="1" ht="13">
      <c r="A2" s="1"/>
      <c r="F2" s="3"/>
      <c r="G2" s="3"/>
      <c r="H2" s="4"/>
      <c r="I2" s="4"/>
      <c r="J2" s="4"/>
      <c r="N2" s="166" t="s">
        <v>98</v>
      </c>
      <c r="O2" s="167"/>
      <c r="P2" s="168"/>
      <c r="Q2" s="51" t="str">
        <f>経費内訳書!Q2</f>
        <v>■</v>
      </c>
      <c r="R2" s="46" t="s">
        <v>284</v>
      </c>
      <c r="S2" s="88"/>
      <c r="T2" s="46"/>
      <c r="U2" s="53" t="str">
        <f>経費内訳書!U2</f>
        <v>□</v>
      </c>
      <c r="V2" s="46" t="s">
        <v>285</v>
      </c>
      <c r="W2" s="53"/>
      <c r="X2" s="46"/>
      <c r="Y2" s="88"/>
      <c r="Z2" s="46"/>
      <c r="AA2" s="46"/>
      <c r="AB2" s="46"/>
      <c r="AC2" s="46"/>
      <c r="AD2" s="48"/>
      <c r="AE2" s="86"/>
      <c r="AF2" s="86"/>
      <c r="AG2" s="86"/>
    </row>
    <row r="3" spans="1:35" s="2" customFormat="1" ht="13.5" customHeight="1">
      <c r="A3" s="1"/>
      <c r="F3" s="3"/>
      <c r="G3" s="3"/>
      <c r="H3" s="4"/>
      <c r="I3" s="4"/>
      <c r="J3" s="4"/>
      <c r="N3" s="169"/>
      <c r="O3" s="170"/>
      <c r="P3" s="171"/>
      <c r="Q3" s="52" t="str">
        <f>経費内訳書!Q3</f>
        <v>■</v>
      </c>
      <c r="R3" s="47" t="s">
        <v>283</v>
      </c>
      <c r="S3" s="88"/>
      <c r="T3" s="21"/>
      <c r="U3" s="54" t="str">
        <f>経費内訳書!U3</f>
        <v>□</v>
      </c>
      <c r="V3" s="47" t="s">
        <v>286</v>
      </c>
      <c r="W3" s="54"/>
      <c r="X3" s="47"/>
      <c r="Y3" s="47"/>
      <c r="Z3" s="54" t="str">
        <f>経費内訳書!Z3</f>
        <v>□</v>
      </c>
      <c r="AA3" s="47" t="s">
        <v>287</v>
      </c>
      <c r="AB3" s="21"/>
      <c r="AC3" s="54"/>
      <c r="AD3" s="89"/>
      <c r="AE3" s="87"/>
      <c r="AF3" s="87"/>
      <c r="AG3" s="87"/>
      <c r="AI3" s="45"/>
    </row>
    <row r="4" spans="1:35" s="80" customFormat="1" ht="30" customHeight="1">
      <c r="A4" s="162" t="s">
        <v>99</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85"/>
      <c r="AF4" s="85"/>
      <c r="AG4" s="85"/>
      <c r="AI4" s="93"/>
    </row>
    <row r="5" spans="1:35" s="5" customFormat="1" ht="26.25" customHeight="1">
      <c r="A5" s="206" t="s">
        <v>100</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row>
    <row r="6" spans="1:35" s="5" customFormat="1" ht="26.25" customHeight="1">
      <c r="A6" s="172" t="s">
        <v>35</v>
      </c>
      <c r="B6" s="173"/>
      <c r="C6" s="173"/>
      <c r="D6" s="173"/>
      <c r="E6" s="173"/>
      <c r="F6" s="173"/>
      <c r="G6" s="174"/>
      <c r="H6" s="195" t="str">
        <f>IF(経費内訳書!H5="","",経費内訳書!H5)</f>
        <v/>
      </c>
      <c r="I6" s="196"/>
      <c r="J6" s="196"/>
      <c r="K6" s="196"/>
      <c r="L6" s="196"/>
      <c r="M6" s="196"/>
      <c r="N6" s="197"/>
      <c r="O6" s="187" t="s">
        <v>36</v>
      </c>
      <c r="P6" s="188"/>
      <c r="Q6" s="188"/>
      <c r="R6" s="188"/>
      <c r="S6" s="188"/>
      <c r="T6" s="188"/>
      <c r="U6" s="188"/>
      <c r="V6" s="189"/>
      <c r="W6" s="198" t="str">
        <f>IF(経費内訳書!W5="","",経費内訳書!W5)</f>
        <v/>
      </c>
      <c r="X6" s="199"/>
      <c r="Y6" s="199"/>
      <c r="Z6" s="199"/>
      <c r="AA6" s="199"/>
      <c r="AB6" s="199"/>
      <c r="AC6" s="199"/>
      <c r="AD6" s="200"/>
    </row>
    <row r="7" spans="1:35" ht="25.5" customHeight="1">
      <c r="A7" s="181" t="s">
        <v>80</v>
      </c>
      <c r="B7" s="182"/>
      <c r="C7" s="182"/>
      <c r="D7" s="182"/>
      <c r="E7" s="182"/>
      <c r="F7" s="182"/>
      <c r="G7" s="183"/>
      <c r="H7" s="201" t="str">
        <f>IF(経費内訳書!H6="","",経費内訳書!H6)</f>
        <v/>
      </c>
      <c r="I7" s="202"/>
      <c r="J7" s="202"/>
      <c r="K7" s="202"/>
      <c r="L7" s="202"/>
      <c r="M7" s="202"/>
      <c r="N7" s="202"/>
      <c r="O7" s="202"/>
      <c r="P7" s="202"/>
      <c r="Q7" s="202"/>
      <c r="R7" s="202"/>
      <c r="S7" s="202"/>
      <c r="T7" s="202"/>
      <c r="U7" s="202"/>
      <c r="V7" s="202"/>
      <c r="W7" s="202"/>
      <c r="X7" s="202"/>
      <c r="Y7" s="202"/>
      <c r="Z7" s="202"/>
      <c r="AA7" s="202"/>
      <c r="AB7" s="202"/>
      <c r="AC7" s="202"/>
      <c r="AD7" s="203"/>
    </row>
    <row r="8" spans="1:35" ht="34.5" customHeight="1">
      <c r="A8" s="27"/>
      <c r="B8" s="27"/>
      <c r="C8" s="27"/>
      <c r="D8" s="27"/>
      <c r="E8" s="27"/>
      <c r="F8" s="27"/>
      <c r="G8" s="27"/>
      <c r="H8" s="7"/>
      <c r="I8" s="7"/>
      <c r="J8" s="7"/>
      <c r="K8" s="7"/>
      <c r="L8" s="7"/>
      <c r="M8" s="7"/>
      <c r="N8" s="7"/>
      <c r="O8" s="7"/>
      <c r="P8" s="7"/>
      <c r="Q8" s="7"/>
      <c r="R8" s="7"/>
      <c r="S8" s="7"/>
      <c r="T8" s="7"/>
      <c r="U8" s="7"/>
      <c r="V8" s="7"/>
      <c r="W8" s="7"/>
      <c r="X8" s="7"/>
      <c r="Y8" s="7"/>
      <c r="Z8" s="7"/>
      <c r="AA8" s="7"/>
      <c r="AB8" s="7"/>
      <c r="AC8" s="7"/>
      <c r="AD8" s="7"/>
    </row>
    <row r="9" spans="1:35" ht="11.25" customHeight="1">
      <c r="A9" s="218" t="s">
        <v>20</v>
      </c>
      <c r="B9" s="219"/>
      <c r="C9" s="219"/>
      <c r="D9" s="219"/>
      <c r="E9" s="219"/>
      <c r="F9" s="219"/>
      <c r="G9" s="220"/>
      <c r="H9" s="227" t="s">
        <v>3</v>
      </c>
      <c r="I9" s="187" t="s">
        <v>4</v>
      </c>
      <c r="J9" s="188"/>
      <c r="K9" s="188"/>
      <c r="L9" s="188"/>
      <c r="M9" s="188"/>
      <c r="N9" s="188"/>
      <c r="O9" s="188"/>
      <c r="P9" s="188"/>
      <c r="Q9" s="188"/>
      <c r="R9" s="188"/>
      <c r="S9" s="188"/>
      <c r="T9" s="188"/>
      <c r="U9" s="188"/>
      <c r="V9" s="188"/>
      <c r="W9" s="188"/>
      <c r="X9" s="188"/>
      <c r="Y9" s="188"/>
      <c r="Z9" s="188"/>
      <c r="AA9" s="188"/>
      <c r="AB9" s="188"/>
      <c r="AC9" s="188"/>
      <c r="AD9" s="189"/>
    </row>
    <row r="10" spans="1:35" ht="19.5" customHeight="1">
      <c r="A10" s="221"/>
      <c r="B10" s="222"/>
      <c r="C10" s="222"/>
      <c r="D10" s="222"/>
      <c r="E10" s="222"/>
      <c r="F10" s="222"/>
      <c r="G10" s="223"/>
      <c r="H10" s="227"/>
      <c r="I10" s="207" t="s">
        <v>5</v>
      </c>
      <c r="J10" s="208"/>
      <c r="K10" s="208"/>
      <c r="L10" s="208"/>
      <c r="M10" s="208"/>
      <c r="N10" s="209"/>
      <c r="O10" s="207" t="s">
        <v>6</v>
      </c>
      <c r="P10" s="208"/>
      <c r="Q10" s="208"/>
      <c r="R10" s="208"/>
      <c r="S10" s="208"/>
      <c r="T10" s="208"/>
      <c r="U10" s="208"/>
      <c r="V10" s="209"/>
      <c r="W10" s="207" t="s">
        <v>7</v>
      </c>
      <c r="X10" s="208"/>
      <c r="Y10" s="208"/>
      <c r="Z10" s="208"/>
      <c r="AA10" s="208"/>
      <c r="AB10" s="208"/>
      <c r="AC10" s="209"/>
      <c r="AD10" s="210" t="s">
        <v>8</v>
      </c>
    </row>
    <row r="11" spans="1:35" ht="20.149999999999999" customHeight="1">
      <c r="A11" s="224"/>
      <c r="B11" s="225"/>
      <c r="C11" s="225"/>
      <c r="D11" s="225"/>
      <c r="E11" s="225"/>
      <c r="F11" s="225"/>
      <c r="G11" s="226"/>
      <c r="H11" s="227"/>
      <c r="I11" s="8"/>
      <c r="J11" s="212" t="s">
        <v>25</v>
      </c>
      <c r="K11" s="212"/>
      <c r="L11" s="212"/>
      <c r="M11" s="31">
        <v>1</v>
      </c>
      <c r="N11" s="9" t="s">
        <v>26</v>
      </c>
      <c r="O11" s="10"/>
      <c r="P11" s="212" t="s">
        <v>25</v>
      </c>
      <c r="Q11" s="212"/>
      <c r="R11" s="212"/>
      <c r="S11" s="212"/>
      <c r="T11" s="31">
        <v>3</v>
      </c>
      <c r="U11" s="31"/>
      <c r="V11" s="9" t="s">
        <v>26</v>
      </c>
      <c r="W11" s="10"/>
      <c r="X11" s="212" t="s">
        <v>25</v>
      </c>
      <c r="Y11" s="212"/>
      <c r="Z11" s="212"/>
      <c r="AA11" s="31">
        <v>5</v>
      </c>
      <c r="AB11" s="31"/>
      <c r="AC11" s="9" t="s">
        <v>26</v>
      </c>
      <c r="AD11" s="211"/>
    </row>
    <row r="12" spans="1:35" ht="20.149999999999999" customHeight="1">
      <c r="A12" s="28" t="s">
        <v>9</v>
      </c>
      <c r="B12" s="213" t="s">
        <v>81</v>
      </c>
      <c r="C12" s="213"/>
      <c r="D12" s="213"/>
      <c r="E12" s="213"/>
      <c r="F12" s="213"/>
      <c r="G12" s="213"/>
      <c r="H12" s="29">
        <v>2</v>
      </c>
      <c r="I12" s="95"/>
      <c r="J12" s="216" t="s">
        <v>54</v>
      </c>
      <c r="K12" s="216"/>
      <c r="L12" s="216"/>
      <c r="M12" s="216"/>
      <c r="N12" s="217"/>
      <c r="O12" s="95"/>
      <c r="P12" s="216" t="s">
        <v>55</v>
      </c>
      <c r="Q12" s="216"/>
      <c r="R12" s="216"/>
      <c r="S12" s="216"/>
      <c r="T12" s="216"/>
      <c r="U12" s="216"/>
      <c r="V12" s="217"/>
      <c r="W12" s="95"/>
      <c r="X12" s="216" t="s">
        <v>56</v>
      </c>
      <c r="Y12" s="216"/>
      <c r="Z12" s="216"/>
      <c r="AA12" s="216"/>
      <c r="AB12" s="216"/>
      <c r="AC12" s="217"/>
      <c r="AD12" s="18" t="str">
        <f>IF(AND(I12="",O12="",W12=""),"─",IF(AND(W12="",O12=""),H12,IF(W12="",H12*3,H12*5)))</f>
        <v>─</v>
      </c>
      <c r="AE12" s="90" t="s">
        <v>260</v>
      </c>
    </row>
    <row r="13" spans="1:35" ht="20.149999999999999" customHeight="1">
      <c r="A13" s="28" t="s">
        <v>10</v>
      </c>
      <c r="B13" s="213" t="s">
        <v>82</v>
      </c>
      <c r="C13" s="213"/>
      <c r="D13" s="213"/>
      <c r="E13" s="213"/>
      <c r="F13" s="213"/>
      <c r="G13" s="213"/>
      <c r="H13" s="28">
        <v>1</v>
      </c>
      <c r="I13" s="95"/>
      <c r="J13" s="216" t="s">
        <v>57</v>
      </c>
      <c r="K13" s="216"/>
      <c r="L13" s="216"/>
      <c r="M13" s="216"/>
      <c r="N13" s="217"/>
      <c r="O13" s="95"/>
      <c r="P13" s="216" t="s">
        <v>58</v>
      </c>
      <c r="Q13" s="216"/>
      <c r="R13" s="216"/>
      <c r="S13" s="216"/>
      <c r="T13" s="216"/>
      <c r="U13" s="216"/>
      <c r="V13" s="217"/>
      <c r="W13" s="96"/>
      <c r="X13" s="214" t="s">
        <v>11</v>
      </c>
      <c r="Y13" s="214"/>
      <c r="Z13" s="214"/>
      <c r="AA13" s="214"/>
      <c r="AB13" s="214"/>
      <c r="AC13" s="215"/>
      <c r="AD13" s="18" t="str">
        <f t="shared" ref="AD13:AD28" si="0">IF(AND(I13="",O13="",W13=""),"─",IF(AND(W13="",O13=""),H13,IF(W13="",H13*3,H13*5)))</f>
        <v>─</v>
      </c>
      <c r="AE13" s="91" t="s">
        <v>227</v>
      </c>
    </row>
    <row r="14" spans="1:35" ht="30" customHeight="1">
      <c r="A14" s="28" t="s">
        <v>12</v>
      </c>
      <c r="B14" s="213" t="s">
        <v>83</v>
      </c>
      <c r="C14" s="213"/>
      <c r="D14" s="213"/>
      <c r="E14" s="213"/>
      <c r="F14" s="213"/>
      <c r="G14" s="213"/>
      <c r="H14" s="28">
        <v>1</v>
      </c>
      <c r="I14" s="95"/>
      <c r="J14" s="230" t="s">
        <v>59</v>
      </c>
      <c r="K14" s="230"/>
      <c r="L14" s="230"/>
      <c r="M14" s="230"/>
      <c r="N14" s="231"/>
      <c r="O14" s="101"/>
      <c r="P14" s="230" t="s">
        <v>60</v>
      </c>
      <c r="Q14" s="230"/>
      <c r="R14" s="230"/>
      <c r="S14" s="230"/>
      <c r="T14" s="230"/>
      <c r="U14" s="230"/>
      <c r="V14" s="231"/>
      <c r="W14" s="95"/>
      <c r="X14" s="216" t="s">
        <v>61</v>
      </c>
      <c r="Y14" s="216"/>
      <c r="Z14" s="216"/>
      <c r="AA14" s="216"/>
      <c r="AB14" s="216"/>
      <c r="AC14" s="217"/>
      <c r="AD14" s="18" t="str">
        <f t="shared" si="0"/>
        <v>─</v>
      </c>
      <c r="AE14" s="90"/>
    </row>
    <row r="15" spans="1:35" ht="20.149999999999999" customHeight="1">
      <c r="A15" s="28" t="s">
        <v>13</v>
      </c>
      <c r="B15" s="213" t="s">
        <v>84</v>
      </c>
      <c r="C15" s="213"/>
      <c r="D15" s="213"/>
      <c r="E15" s="213"/>
      <c r="F15" s="213"/>
      <c r="G15" s="213"/>
      <c r="H15" s="28">
        <v>2</v>
      </c>
      <c r="I15" s="95"/>
      <c r="J15" s="216" t="s">
        <v>41</v>
      </c>
      <c r="K15" s="216"/>
      <c r="L15" s="216"/>
      <c r="M15" s="216"/>
      <c r="N15" s="217"/>
      <c r="O15" s="95"/>
      <c r="P15" s="216" t="s">
        <v>62</v>
      </c>
      <c r="Q15" s="216"/>
      <c r="R15" s="216"/>
      <c r="S15" s="216"/>
      <c r="T15" s="216"/>
      <c r="U15" s="216"/>
      <c r="V15" s="217"/>
      <c r="W15" s="95"/>
      <c r="X15" s="216" t="s">
        <v>45</v>
      </c>
      <c r="Y15" s="216"/>
      <c r="Z15" s="216"/>
      <c r="AA15" s="216"/>
      <c r="AB15" s="216"/>
      <c r="AC15" s="217"/>
      <c r="AD15" s="18" t="str">
        <f t="shared" si="0"/>
        <v>─</v>
      </c>
      <c r="AE15" s="92" t="s">
        <v>268</v>
      </c>
    </row>
    <row r="16" spans="1:35" ht="30" customHeight="1">
      <c r="A16" s="28" t="s">
        <v>14</v>
      </c>
      <c r="B16" s="213" t="s">
        <v>89</v>
      </c>
      <c r="C16" s="213"/>
      <c r="D16" s="213"/>
      <c r="E16" s="213"/>
      <c r="F16" s="213"/>
      <c r="G16" s="213"/>
      <c r="H16" s="28">
        <v>1</v>
      </c>
      <c r="I16" s="96"/>
      <c r="J16" s="214"/>
      <c r="K16" s="214"/>
      <c r="L16" s="214"/>
      <c r="M16" s="214"/>
      <c r="N16" s="215"/>
      <c r="O16" s="95"/>
      <c r="P16" s="216" t="s">
        <v>90</v>
      </c>
      <c r="Q16" s="216"/>
      <c r="R16" s="216"/>
      <c r="S16" s="216"/>
      <c r="T16" s="216"/>
      <c r="U16" s="216"/>
      <c r="V16" s="217"/>
      <c r="W16" s="95"/>
      <c r="X16" s="216" t="s">
        <v>91</v>
      </c>
      <c r="Y16" s="216"/>
      <c r="Z16" s="216"/>
      <c r="AA16" s="216"/>
      <c r="AB16" s="216"/>
      <c r="AC16" s="217"/>
      <c r="AD16" s="18" t="str">
        <f t="shared" si="0"/>
        <v>─</v>
      </c>
      <c r="AE16" s="92" t="s">
        <v>246</v>
      </c>
    </row>
    <row r="17" spans="1:31" ht="20.149999999999999" customHeight="1">
      <c r="A17" s="28" t="s">
        <v>94</v>
      </c>
      <c r="B17" s="181" t="s">
        <v>101</v>
      </c>
      <c r="C17" s="182"/>
      <c r="D17" s="182"/>
      <c r="E17" s="182"/>
      <c r="F17" s="182"/>
      <c r="G17" s="183"/>
      <c r="H17" s="28">
        <v>2</v>
      </c>
      <c r="I17" s="97"/>
      <c r="J17" s="228"/>
      <c r="K17" s="228"/>
      <c r="L17" s="228"/>
      <c r="M17" s="228"/>
      <c r="N17" s="229"/>
      <c r="O17" s="96"/>
      <c r="P17" s="214"/>
      <c r="Q17" s="214"/>
      <c r="R17" s="214"/>
      <c r="S17" s="214"/>
      <c r="T17" s="214"/>
      <c r="U17" s="214"/>
      <c r="V17" s="215"/>
      <c r="W17" s="95"/>
      <c r="X17" s="216" t="s">
        <v>102</v>
      </c>
      <c r="Y17" s="216"/>
      <c r="Z17" s="216"/>
      <c r="AA17" s="216"/>
      <c r="AB17" s="216"/>
      <c r="AC17" s="217"/>
      <c r="AD17" s="18" t="str">
        <f t="shared" si="0"/>
        <v>─</v>
      </c>
      <c r="AE17" s="90" t="s">
        <v>247</v>
      </c>
    </row>
    <row r="18" spans="1:31" ht="20.149999999999999" customHeight="1">
      <c r="A18" s="28" t="s">
        <v>110</v>
      </c>
      <c r="B18" s="213" t="s">
        <v>85</v>
      </c>
      <c r="C18" s="213"/>
      <c r="D18" s="213"/>
      <c r="E18" s="213"/>
      <c r="F18" s="213"/>
      <c r="G18" s="213"/>
      <c r="H18" s="28">
        <v>3</v>
      </c>
      <c r="I18" s="95"/>
      <c r="J18" s="216" t="s">
        <v>178</v>
      </c>
      <c r="K18" s="216"/>
      <c r="L18" s="216"/>
      <c r="M18" s="216"/>
      <c r="N18" s="217"/>
      <c r="O18" s="96"/>
      <c r="P18" s="214"/>
      <c r="Q18" s="214"/>
      <c r="R18" s="214"/>
      <c r="S18" s="214"/>
      <c r="T18" s="214"/>
      <c r="U18" s="214"/>
      <c r="V18" s="215"/>
      <c r="W18" s="96"/>
      <c r="X18" s="214"/>
      <c r="Y18" s="214"/>
      <c r="Z18" s="214"/>
      <c r="AA18" s="214"/>
      <c r="AB18" s="214"/>
      <c r="AC18" s="215"/>
      <c r="AD18" s="18" t="str">
        <f t="shared" si="0"/>
        <v>─</v>
      </c>
      <c r="AE18" s="90"/>
    </row>
    <row r="19" spans="1:31" ht="30" customHeight="1">
      <c r="A19" s="28" t="s">
        <v>111</v>
      </c>
      <c r="B19" s="181" t="s">
        <v>103</v>
      </c>
      <c r="C19" s="182"/>
      <c r="D19" s="182"/>
      <c r="E19" s="182"/>
      <c r="F19" s="182"/>
      <c r="G19" s="183"/>
      <c r="H19" s="28">
        <v>1</v>
      </c>
      <c r="I19" s="95"/>
      <c r="J19" s="216" t="s">
        <v>104</v>
      </c>
      <c r="K19" s="216"/>
      <c r="L19" s="216"/>
      <c r="M19" s="216"/>
      <c r="N19" s="217"/>
      <c r="O19" s="95"/>
      <c r="P19" s="216" t="s">
        <v>105</v>
      </c>
      <c r="Q19" s="216"/>
      <c r="R19" s="216"/>
      <c r="S19" s="216"/>
      <c r="T19" s="216"/>
      <c r="U19" s="216"/>
      <c r="V19" s="217"/>
      <c r="W19" s="95"/>
      <c r="X19" s="216" t="s">
        <v>106</v>
      </c>
      <c r="Y19" s="216"/>
      <c r="Z19" s="216"/>
      <c r="AA19" s="216"/>
      <c r="AB19" s="216"/>
      <c r="AC19" s="217"/>
      <c r="AD19" s="18" t="str">
        <f>IF(AND(I19="",O19="",W19=""),"─",IF(AND(W19="",O19=""),H19,IF(W19="",H19*3,H19*5)))</f>
        <v>─</v>
      </c>
      <c r="AE19" s="90"/>
    </row>
    <row r="20" spans="1:31" ht="20.149999999999999" customHeight="1">
      <c r="A20" s="28" t="s">
        <v>112</v>
      </c>
      <c r="B20" s="213" t="s">
        <v>86</v>
      </c>
      <c r="C20" s="213"/>
      <c r="D20" s="213"/>
      <c r="E20" s="213"/>
      <c r="F20" s="213"/>
      <c r="G20" s="213"/>
      <c r="H20" s="28">
        <v>1</v>
      </c>
      <c r="I20" s="95"/>
      <c r="J20" s="216" t="s">
        <v>63</v>
      </c>
      <c r="K20" s="216"/>
      <c r="L20" s="216"/>
      <c r="M20" s="216"/>
      <c r="N20" s="217"/>
      <c r="O20" s="95"/>
      <c r="P20" s="216" t="s">
        <v>64</v>
      </c>
      <c r="Q20" s="216"/>
      <c r="R20" s="216"/>
      <c r="S20" s="216"/>
      <c r="T20" s="216"/>
      <c r="U20" s="216"/>
      <c r="V20" s="217"/>
      <c r="W20" s="95"/>
      <c r="X20" s="216" t="s">
        <v>65</v>
      </c>
      <c r="Y20" s="216"/>
      <c r="Z20" s="216"/>
      <c r="AA20" s="216"/>
      <c r="AB20" s="216"/>
      <c r="AC20" s="217"/>
      <c r="AD20" s="18" t="str">
        <f t="shared" si="0"/>
        <v>─</v>
      </c>
      <c r="AE20" s="91" t="s">
        <v>261</v>
      </c>
    </row>
    <row r="21" spans="1:31" ht="20.149999999999999" customHeight="1">
      <c r="A21" s="232" t="s">
        <v>15</v>
      </c>
      <c r="B21" s="213" t="s">
        <v>87</v>
      </c>
      <c r="C21" s="213"/>
      <c r="D21" s="213"/>
      <c r="E21" s="213"/>
      <c r="F21" s="213"/>
      <c r="G21" s="213"/>
      <c r="H21" s="28">
        <v>3</v>
      </c>
      <c r="I21" s="98" t="str">
        <f>IF(O22="","",IF(O22&lt;=4,"○",""))</f>
        <v/>
      </c>
      <c r="J21" s="216" t="s">
        <v>66</v>
      </c>
      <c r="K21" s="216"/>
      <c r="L21" s="216"/>
      <c r="M21" s="216"/>
      <c r="N21" s="217"/>
      <c r="O21" s="98" t="str">
        <f>IF(O22="","",IF(AND(O22&gt;=5,O22&lt;=24),"○",""))</f>
        <v/>
      </c>
      <c r="P21" s="216" t="s">
        <v>67</v>
      </c>
      <c r="Q21" s="216"/>
      <c r="R21" s="216"/>
      <c r="S21" s="216"/>
      <c r="T21" s="216"/>
      <c r="U21" s="216"/>
      <c r="V21" s="217"/>
      <c r="W21" s="98" t="str">
        <f>IF(O22="","",IF(O22&gt;=25,"○",""))</f>
        <v/>
      </c>
      <c r="X21" s="216" t="s">
        <v>271</v>
      </c>
      <c r="Y21" s="216"/>
      <c r="Z21" s="216"/>
      <c r="AA21" s="216"/>
      <c r="AB21" s="216"/>
      <c r="AC21" s="217"/>
      <c r="AD21" s="18" t="str">
        <f t="shared" si="0"/>
        <v>─</v>
      </c>
      <c r="AE21" s="90" t="s">
        <v>262</v>
      </c>
    </row>
    <row r="22" spans="1:31" ht="30" customHeight="1">
      <c r="A22" s="233"/>
      <c r="B22" s="213"/>
      <c r="C22" s="213"/>
      <c r="D22" s="213"/>
      <c r="E22" s="213"/>
      <c r="F22" s="213"/>
      <c r="G22" s="213"/>
      <c r="H22" s="234" t="s">
        <v>272</v>
      </c>
      <c r="I22" s="235"/>
      <c r="J22" s="235"/>
      <c r="K22" s="235"/>
      <c r="L22" s="235"/>
      <c r="M22" s="235"/>
      <c r="N22" s="236"/>
      <c r="O22" s="102"/>
      <c r="P22" s="237" t="s">
        <v>212</v>
      </c>
      <c r="Q22" s="237"/>
      <c r="R22" s="237"/>
      <c r="S22" s="237"/>
      <c r="T22" s="237"/>
      <c r="U22" s="237"/>
      <c r="V22" s="238"/>
      <c r="W22" s="239" t="s">
        <v>213</v>
      </c>
      <c r="X22" s="240"/>
      <c r="Y22" s="240"/>
      <c r="Z22" s="240"/>
      <c r="AA22" s="240"/>
      <c r="AB22" s="240"/>
      <c r="AC22" s="241"/>
      <c r="AD22" s="18">
        <f>IF(O22="",0,IF(O22&lt;50,0,4*ROUNDUP((O22-49)/12,0)))</f>
        <v>0</v>
      </c>
      <c r="AE22" s="90"/>
    </row>
    <row r="23" spans="1:31" ht="45" customHeight="1">
      <c r="A23" s="28" t="s">
        <v>16</v>
      </c>
      <c r="B23" s="213" t="s">
        <v>88</v>
      </c>
      <c r="C23" s="213"/>
      <c r="D23" s="213"/>
      <c r="E23" s="213"/>
      <c r="F23" s="213"/>
      <c r="G23" s="213"/>
      <c r="H23" s="28">
        <v>1</v>
      </c>
      <c r="I23" s="95"/>
      <c r="J23" s="216" t="s">
        <v>68</v>
      </c>
      <c r="K23" s="216"/>
      <c r="L23" s="216"/>
      <c r="M23" s="216"/>
      <c r="N23" s="217"/>
      <c r="O23" s="95"/>
      <c r="P23" s="216" t="s">
        <v>289</v>
      </c>
      <c r="Q23" s="216"/>
      <c r="R23" s="216"/>
      <c r="S23" s="216"/>
      <c r="T23" s="216"/>
      <c r="U23" s="216"/>
      <c r="V23" s="217"/>
      <c r="W23" s="95"/>
      <c r="X23" s="216" t="s">
        <v>69</v>
      </c>
      <c r="Y23" s="216"/>
      <c r="Z23" s="216"/>
      <c r="AA23" s="216"/>
      <c r="AB23" s="216"/>
      <c r="AC23" s="217"/>
      <c r="AD23" s="18" t="str">
        <f>IF(AND(I23="",O23="",W23=""),"─",IF(AND(W23="",O23=""),H23,IF(W23="",H23*3,H23*5)))</f>
        <v>─</v>
      </c>
      <c r="AE23" s="90" t="s">
        <v>263</v>
      </c>
    </row>
    <row r="24" spans="1:31" ht="30" customHeight="1">
      <c r="A24" s="28" t="s">
        <v>95</v>
      </c>
      <c r="B24" s="213" t="s">
        <v>21</v>
      </c>
      <c r="C24" s="213"/>
      <c r="D24" s="213"/>
      <c r="E24" s="213"/>
      <c r="F24" s="213"/>
      <c r="G24" s="213"/>
      <c r="H24" s="28">
        <v>1</v>
      </c>
      <c r="I24" s="95"/>
      <c r="J24" s="216" t="s">
        <v>70</v>
      </c>
      <c r="K24" s="216"/>
      <c r="L24" s="216"/>
      <c r="M24" s="216"/>
      <c r="N24" s="217"/>
      <c r="O24" s="95"/>
      <c r="P24" s="216" t="s">
        <v>71</v>
      </c>
      <c r="Q24" s="216"/>
      <c r="R24" s="216"/>
      <c r="S24" s="216"/>
      <c r="T24" s="216"/>
      <c r="U24" s="216"/>
      <c r="V24" s="217"/>
      <c r="W24" s="95"/>
      <c r="X24" s="216" t="s">
        <v>72</v>
      </c>
      <c r="Y24" s="216"/>
      <c r="Z24" s="216"/>
      <c r="AA24" s="216"/>
      <c r="AB24" s="216"/>
      <c r="AC24" s="217"/>
      <c r="AD24" s="18" t="str">
        <f t="shared" si="0"/>
        <v>─</v>
      </c>
      <c r="AE24" s="90" t="s">
        <v>229</v>
      </c>
    </row>
    <row r="25" spans="1:31" ht="20.149999999999999" customHeight="1">
      <c r="A25" s="232" t="s">
        <v>17</v>
      </c>
      <c r="B25" s="218" t="s">
        <v>115</v>
      </c>
      <c r="C25" s="219"/>
      <c r="D25" s="219"/>
      <c r="E25" s="219"/>
      <c r="F25" s="219"/>
      <c r="G25" s="220"/>
      <c r="H25" s="28">
        <v>2</v>
      </c>
      <c r="I25" s="98" t="str">
        <f>IF(O26="","",IF(O26&lt;=4,"○",""))</f>
        <v/>
      </c>
      <c r="J25" s="216" t="s">
        <v>73</v>
      </c>
      <c r="K25" s="216"/>
      <c r="L25" s="216"/>
      <c r="M25" s="216"/>
      <c r="N25" s="217"/>
      <c r="O25" s="98" t="str">
        <f>IF(O26="","",IF(AND(O26&gt;=5,O26&lt;=9),"○",""))</f>
        <v/>
      </c>
      <c r="P25" s="216" t="s">
        <v>74</v>
      </c>
      <c r="Q25" s="216"/>
      <c r="R25" s="216"/>
      <c r="S25" s="216"/>
      <c r="T25" s="216"/>
      <c r="U25" s="216"/>
      <c r="V25" s="217"/>
      <c r="W25" s="98" t="str">
        <f>IF(O26="","",IF(O26&gt;=10,"○",""))</f>
        <v/>
      </c>
      <c r="X25" s="216" t="s">
        <v>118</v>
      </c>
      <c r="Y25" s="216"/>
      <c r="Z25" s="216"/>
      <c r="AA25" s="216"/>
      <c r="AB25" s="216"/>
      <c r="AC25" s="217"/>
      <c r="AD25" s="18" t="str">
        <f t="shared" si="0"/>
        <v>─</v>
      </c>
      <c r="AE25" s="92" t="s">
        <v>230</v>
      </c>
    </row>
    <row r="26" spans="1:31" ht="30" customHeight="1">
      <c r="A26" s="233"/>
      <c r="B26" s="224"/>
      <c r="C26" s="225"/>
      <c r="D26" s="225"/>
      <c r="E26" s="225"/>
      <c r="F26" s="225"/>
      <c r="G26" s="226"/>
      <c r="H26" s="181" t="s">
        <v>215</v>
      </c>
      <c r="I26" s="182"/>
      <c r="J26" s="182"/>
      <c r="K26" s="182"/>
      <c r="L26" s="182"/>
      <c r="M26" s="182"/>
      <c r="N26" s="183"/>
      <c r="O26" s="95"/>
      <c r="P26" s="237" t="s">
        <v>214</v>
      </c>
      <c r="Q26" s="237"/>
      <c r="R26" s="237"/>
      <c r="S26" s="237"/>
      <c r="T26" s="237"/>
      <c r="U26" s="237"/>
      <c r="V26" s="238"/>
      <c r="W26" s="239" t="s">
        <v>213</v>
      </c>
      <c r="X26" s="240"/>
      <c r="Y26" s="240"/>
      <c r="Z26" s="240"/>
      <c r="AA26" s="240"/>
      <c r="AB26" s="240"/>
      <c r="AC26" s="241"/>
      <c r="AD26" s="18">
        <f>IF(O26="",0,IF(O26&lt;12,0,3*ROUNDUP((O26-12)/3,0)))</f>
        <v>0</v>
      </c>
      <c r="AE26" s="90"/>
    </row>
    <row r="27" spans="1:31" ht="30" customHeight="1">
      <c r="A27" s="28" t="s">
        <v>170</v>
      </c>
      <c r="B27" s="213" t="s">
        <v>182</v>
      </c>
      <c r="C27" s="213"/>
      <c r="D27" s="213"/>
      <c r="E27" s="213"/>
      <c r="F27" s="213"/>
      <c r="G27" s="213"/>
      <c r="H27" s="28">
        <v>1</v>
      </c>
      <c r="I27" s="95"/>
      <c r="J27" s="216" t="s">
        <v>179</v>
      </c>
      <c r="K27" s="216"/>
      <c r="L27" s="216"/>
      <c r="M27" s="216"/>
      <c r="N27" s="217"/>
      <c r="O27" s="95"/>
      <c r="P27" s="216" t="s">
        <v>180</v>
      </c>
      <c r="Q27" s="216"/>
      <c r="R27" s="216"/>
      <c r="S27" s="216"/>
      <c r="T27" s="216"/>
      <c r="U27" s="216"/>
      <c r="V27" s="217"/>
      <c r="W27" s="95"/>
      <c r="X27" s="216" t="s">
        <v>181</v>
      </c>
      <c r="Y27" s="216"/>
      <c r="Z27" s="216"/>
      <c r="AA27" s="216"/>
      <c r="AB27" s="216"/>
      <c r="AC27" s="217"/>
      <c r="AD27" s="18" t="str">
        <f>IF(L40&lt;&gt;"",H27*5+N40,IF(AND(I27="",O27="",W27=""),"─",IF(AND(W27="",O27=""),H27,IF(W27="",H27*3,H27*5))))</f>
        <v>─</v>
      </c>
      <c r="AE27" s="90" t="s">
        <v>231</v>
      </c>
    </row>
    <row r="28" spans="1:31" ht="30" customHeight="1">
      <c r="A28" s="28" t="s">
        <v>113</v>
      </c>
      <c r="B28" s="181" t="s">
        <v>107</v>
      </c>
      <c r="C28" s="182"/>
      <c r="D28" s="182"/>
      <c r="E28" s="182"/>
      <c r="F28" s="182"/>
      <c r="G28" s="183"/>
      <c r="H28" s="28">
        <v>1</v>
      </c>
      <c r="I28" s="95"/>
      <c r="J28" s="216" t="s">
        <v>73</v>
      </c>
      <c r="K28" s="216"/>
      <c r="L28" s="216"/>
      <c r="M28" s="216"/>
      <c r="N28" s="217"/>
      <c r="O28" s="95"/>
      <c r="P28" s="216" t="s">
        <v>74</v>
      </c>
      <c r="Q28" s="216"/>
      <c r="R28" s="216"/>
      <c r="S28" s="216"/>
      <c r="T28" s="216"/>
      <c r="U28" s="216"/>
      <c r="V28" s="217"/>
      <c r="W28" s="95"/>
      <c r="X28" s="216" t="s">
        <v>108</v>
      </c>
      <c r="Y28" s="216"/>
      <c r="Z28" s="216"/>
      <c r="AA28" s="216"/>
      <c r="AB28" s="216"/>
      <c r="AC28" s="217"/>
      <c r="AD28" s="18" t="str">
        <f t="shared" si="0"/>
        <v>─</v>
      </c>
      <c r="AE28" s="90" t="s">
        <v>265</v>
      </c>
    </row>
    <row r="29" spans="1:31" ht="40" customHeight="1">
      <c r="A29" s="28" t="s">
        <v>171</v>
      </c>
      <c r="B29" s="242" t="s">
        <v>109</v>
      </c>
      <c r="C29" s="242"/>
      <c r="D29" s="242"/>
      <c r="E29" s="242"/>
      <c r="F29" s="242"/>
      <c r="G29" s="242"/>
      <c r="H29" s="28">
        <v>1</v>
      </c>
      <c r="I29" s="95"/>
      <c r="J29" s="216" t="s">
        <v>75</v>
      </c>
      <c r="K29" s="216"/>
      <c r="L29" s="216"/>
      <c r="M29" s="216"/>
      <c r="N29" s="217"/>
      <c r="O29" s="95"/>
      <c r="P29" s="216" t="s">
        <v>76</v>
      </c>
      <c r="Q29" s="216"/>
      <c r="R29" s="216"/>
      <c r="S29" s="216"/>
      <c r="T29" s="216"/>
      <c r="U29" s="216"/>
      <c r="V29" s="217"/>
      <c r="W29" s="95"/>
      <c r="X29" s="216" t="s">
        <v>77</v>
      </c>
      <c r="Y29" s="216"/>
      <c r="Z29" s="216"/>
      <c r="AA29" s="216"/>
      <c r="AB29" s="216"/>
      <c r="AC29" s="217"/>
      <c r="AD29" s="18" t="str">
        <f>IF(AND(I29="",O29="",W29=""),"─",IF(AND(W29="",O29=""),H29,IF(W29="",H29*3,H29*5)))</f>
        <v>─</v>
      </c>
      <c r="AE29" s="91" t="s">
        <v>264</v>
      </c>
    </row>
    <row r="30" spans="1:31" ht="30" customHeight="1">
      <c r="A30" s="28" t="s">
        <v>172</v>
      </c>
      <c r="B30" s="243" t="s">
        <v>22</v>
      </c>
      <c r="C30" s="243"/>
      <c r="D30" s="243"/>
      <c r="E30" s="243"/>
      <c r="F30" s="243"/>
      <c r="G30" s="243"/>
      <c r="H30" s="29">
        <v>3</v>
      </c>
      <c r="I30" s="65"/>
      <c r="J30" s="66"/>
      <c r="K30" s="66"/>
      <c r="L30" s="66"/>
      <c r="M30" s="66"/>
      <c r="N30" s="66"/>
      <c r="O30" s="66"/>
      <c r="P30" s="66"/>
      <c r="Q30" s="66"/>
      <c r="R30" s="66"/>
      <c r="S30" s="67" t="s">
        <v>28</v>
      </c>
      <c r="T30" s="251"/>
      <c r="U30" s="251"/>
      <c r="V30" s="68" t="s">
        <v>27</v>
      </c>
      <c r="W30" s="68"/>
      <c r="X30" s="66"/>
      <c r="Y30" s="66"/>
      <c r="Z30" s="66"/>
      <c r="AA30" s="66"/>
      <c r="AB30" s="66"/>
      <c r="AC30" s="69"/>
      <c r="AD30" s="18" t="str">
        <f>IF(T30="","─",T30*H30)</f>
        <v>─</v>
      </c>
      <c r="AE30" s="90" t="s">
        <v>232</v>
      </c>
    </row>
    <row r="31" spans="1:31" ht="30" customHeight="1">
      <c r="A31" s="28" t="s">
        <v>173</v>
      </c>
      <c r="B31" s="243" t="s">
        <v>23</v>
      </c>
      <c r="C31" s="243"/>
      <c r="D31" s="243"/>
      <c r="E31" s="243"/>
      <c r="F31" s="243"/>
      <c r="G31" s="243"/>
      <c r="H31" s="29">
        <v>2</v>
      </c>
      <c r="I31" s="65"/>
      <c r="J31" s="66"/>
      <c r="K31" s="66"/>
      <c r="L31" s="66"/>
      <c r="M31" s="66"/>
      <c r="N31" s="66"/>
      <c r="O31" s="66"/>
      <c r="P31" s="66"/>
      <c r="Q31" s="66"/>
      <c r="R31" s="66"/>
      <c r="S31" s="67" t="s">
        <v>28</v>
      </c>
      <c r="T31" s="251"/>
      <c r="U31" s="251"/>
      <c r="V31" s="68" t="s">
        <v>27</v>
      </c>
      <c r="W31" s="68"/>
      <c r="X31" s="66"/>
      <c r="Y31" s="66"/>
      <c r="Z31" s="66"/>
      <c r="AA31" s="66"/>
      <c r="AB31" s="66"/>
      <c r="AC31" s="69"/>
      <c r="AD31" s="18" t="str">
        <f t="shared" ref="AD31:AD32" si="1">IF(T31="","─",T31*H31)</f>
        <v>─</v>
      </c>
      <c r="AE31" s="90" t="s">
        <v>233</v>
      </c>
    </row>
    <row r="32" spans="1:31" ht="30" customHeight="1">
      <c r="A32" s="28" t="s">
        <v>174</v>
      </c>
      <c r="B32" s="243" t="s">
        <v>18</v>
      </c>
      <c r="C32" s="243"/>
      <c r="D32" s="243"/>
      <c r="E32" s="243"/>
      <c r="F32" s="243"/>
      <c r="G32" s="243"/>
      <c r="H32" s="29">
        <v>5</v>
      </c>
      <c r="I32" s="65"/>
      <c r="J32" s="66"/>
      <c r="K32" s="66"/>
      <c r="L32" s="66"/>
      <c r="M32" s="66"/>
      <c r="N32" s="66"/>
      <c r="O32" s="66"/>
      <c r="P32" s="66"/>
      <c r="Q32" s="66"/>
      <c r="R32" s="66"/>
      <c r="S32" s="67" t="s">
        <v>28</v>
      </c>
      <c r="T32" s="251"/>
      <c r="U32" s="251"/>
      <c r="V32" s="68" t="s">
        <v>27</v>
      </c>
      <c r="W32" s="68"/>
      <c r="X32" s="66"/>
      <c r="Y32" s="66"/>
      <c r="Z32" s="66"/>
      <c r="AA32" s="66"/>
      <c r="AB32" s="66"/>
      <c r="AC32" s="69"/>
      <c r="AD32" s="18" t="str">
        <f t="shared" si="1"/>
        <v>─</v>
      </c>
      <c r="AE32" s="90" t="s">
        <v>248</v>
      </c>
    </row>
    <row r="33" spans="1:32" ht="30" customHeight="1">
      <c r="A33" s="28" t="s">
        <v>175</v>
      </c>
      <c r="B33" s="244" t="s">
        <v>236</v>
      </c>
      <c r="C33" s="245"/>
      <c r="D33" s="245"/>
      <c r="E33" s="245"/>
      <c r="F33" s="245"/>
      <c r="G33" s="246"/>
      <c r="H33" s="29">
        <v>1</v>
      </c>
      <c r="I33" s="95"/>
      <c r="J33" s="247" t="s">
        <v>183</v>
      </c>
      <c r="K33" s="247"/>
      <c r="L33" s="247"/>
      <c r="M33" s="247"/>
      <c r="N33" s="248"/>
      <c r="O33" s="99"/>
      <c r="P33" s="249"/>
      <c r="Q33" s="249"/>
      <c r="R33" s="249"/>
      <c r="S33" s="249"/>
      <c r="T33" s="249"/>
      <c r="U33" s="249"/>
      <c r="V33" s="250"/>
      <c r="W33" s="100"/>
      <c r="X33" s="249"/>
      <c r="Y33" s="249"/>
      <c r="Z33" s="249"/>
      <c r="AA33" s="249"/>
      <c r="AB33" s="249"/>
      <c r="AC33" s="250"/>
      <c r="AD33" s="18" t="str">
        <f>IF(AND(I33="",O33="",W33=""),"─",IF(AND(W33="",O33=""),H33,IF(W33="",H33*3,H33*5)))</f>
        <v>─</v>
      </c>
      <c r="AE33" s="90" t="s">
        <v>244</v>
      </c>
    </row>
    <row r="34" spans="1:32" ht="30" customHeight="1">
      <c r="A34" s="28" t="s">
        <v>239</v>
      </c>
      <c r="B34" s="244" t="s">
        <v>237</v>
      </c>
      <c r="C34" s="245"/>
      <c r="D34" s="245"/>
      <c r="E34" s="245"/>
      <c r="F34" s="245"/>
      <c r="G34" s="246"/>
      <c r="H34" s="29">
        <v>1</v>
      </c>
      <c r="I34" s="95"/>
      <c r="J34" s="247" t="s">
        <v>238</v>
      </c>
      <c r="K34" s="247"/>
      <c r="L34" s="247"/>
      <c r="M34" s="247"/>
      <c r="N34" s="248"/>
      <c r="O34" s="99"/>
      <c r="P34" s="249"/>
      <c r="Q34" s="249"/>
      <c r="R34" s="249"/>
      <c r="S34" s="249"/>
      <c r="T34" s="249"/>
      <c r="U34" s="249"/>
      <c r="V34" s="250"/>
      <c r="W34" s="100"/>
      <c r="X34" s="249"/>
      <c r="Y34" s="249"/>
      <c r="Z34" s="249"/>
      <c r="AA34" s="249"/>
      <c r="AB34" s="249"/>
      <c r="AC34" s="250"/>
      <c r="AD34" s="18" t="str">
        <f t="shared" ref="AD34" si="2">IF(AND(I34="",O34="",W34=""),"─",IF(AND(W34="",O34=""),H34,IF(W34="",H34*3,H34*5)))</f>
        <v>─</v>
      </c>
      <c r="AE34" s="90" t="s">
        <v>245</v>
      </c>
    </row>
    <row r="35" spans="1:32" ht="30" customHeight="1">
      <c r="A35" s="28" t="s">
        <v>249</v>
      </c>
      <c r="B35" s="244" t="s">
        <v>294</v>
      </c>
      <c r="C35" s="245"/>
      <c r="D35" s="245"/>
      <c r="E35" s="245"/>
      <c r="F35" s="245"/>
      <c r="G35" s="246"/>
      <c r="H35" s="29">
        <v>1</v>
      </c>
      <c r="I35" s="99"/>
      <c r="J35" s="249"/>
      <c r="K35" s="249"/>
      <c r="L35" s="249"/>
      <c r="M35" s="249"/>
      <c r="N35" s="250"/>
      <c r="O35" s="95"/>
      <c r="P35" s="247" t="s">
        <v>183</v>
      </c>
      <c r="Q35" s="247"/>
      <c r="R35" s="247"/>
      <c r="S35" s="247"/>
      <c r="T35" s="247"/>
      <c r="U35" s="247"/>
      <c r="V35" s="248"/>
      <c r="W35" s="99"/>
      <c r="X35" s="252"/>
      <c r="Y35" s="252"/>
      <c r="Z35" s="252"/>
      <c r="AA35" s="252"/>
      <c r="AB35" s="252"/>
      <c r="AC35" s="253"/>
      <c r="AD35" s="18" t="str">
        <f>IF(AND(I35="",O35="",W35=""),"─",IF(AND(W35="",O35=""),H35,IF(W35="",H35*3,H35*5)))</f>
        <v>─</v>
      </c>
      <c r="AE35" s="90" t="s">
        <v>253</v>
      </c>
    </row>
    <row r="36" spans="1:32" ht="30" customHeight="1">
      <c r="A36" s="13" t="s">
        <v>184</v>
      </c>
      <c r="B36" s="213" t="s">
        <v>19</v>
      </c>
      <c r="C36" s="213"/>
      <c r="D36" s="213"/>
      <c r="E36" s="213"/>
      <c r="F36" s="213"/>
      <c r="G36" s="213"/>
      <c r="H36" s="28">
        <v>2</v>
      </c>
      <c r="I36" s="95"/>
      <c r="J36" s="216" t="s">
        <v>78</v>
      </c>
      <c r="K36" s="216"/>
      <c r="L36" s="216"/>
      <c r="M36" s="216"/>
      <c r="N36" s="217"/>
      <c r="O36" s="96"/>
      <c r="P36" s="214"/>
      <c r="Q36" s="214"/>
      <c r="R36" s="214"/>
      <c r="S36" s="214"/>
      <c r="T36" s="214"/>
      <c r="U36" s="214"/>
      <c r="V36" s="215"/>
      <c r="W36" s="95"/>
      <c r="X36" s="216" t="s">
        <v>114</v>
      </c>
      <c r="Y36" s="216"/>
      <c r="Z36" s="216"/>
      <c r="AA36" s="216"/>
      <c r="AB36" s="216"/>
      <c r="AC36" s="217"/>
      <c r="AD36" s="18" t="str">
        <f>IF(AND(I36="",O36="",W36=""),"─",IF(AND(W36="",O36=""),H36,IF(W36="",H36*3,H36*5)))</f>
        <v>─</v>
      </c>
      <c r="AE36" s="90" t="s">
        <v>234</v>
      </c>
    </row>
    <row r="37" spans="1:32" ht="30" customHeight="1">
      <c r="A37" s="13" t="s">
        <v>250</v>
      </c>
      <c r="B37" s="213" t="s">
        <v>24</v>
      </c>
      <c r="C37" s="213"/>
      <c r="D37" s="213"/>
      <c r="E37" s="213"/>
      <c r="F37" s="213"/>
      <c r="G37" s="213"/>
      <c r="H37" s="28">
        <v>5</v>
      </c>
      <c r="I37" s="95"/>
      <c r="J37" s="216" t="s">
        <v>176</v>
      </c>
      <c r="K37" s="216"/>
      <c r="L37" s="216"/>
      <c r="M37" s="216"/>
      <c r="N37" s="217"/>
      <c r="O37" s="95"/>
      <c r="P37" s="216" t="s">
        <v>116</v>
      </c>
      <c r="Q37" s="216"/>
      <c r="R37" s="216"/>
      <c r="S37" s="216"/>
      <c r="T37" s="216"/>
      <c r="U37" s="216"/>
      <c r="V37" s="217"/>
      <c r="W37" s="95"/>
      <c r="X37" s="216" t="s">
        <v>117</v>
      </c>
      <c r="Y37" s="216"/>
      <c r="Z37" s="216"/>
      <c r="AA37" s="216"/>
      <c r="AB37" s="216"/>
      <c r="AC37" s="217"/>
      <c r="AD37" s="18" t="str">
        <f>IF(AND(I37="",O37="",W37=""),"─",IF(AND(W37="",O37=""),H37,IF(W37="",H37*3,H37*5)))</f>
        <v>─</v>
      </c>
      <c r="AE37" s="90"/>
    </row>
    <row r="38" spans="1:32" ht="30" customHeight="1">
      <c r="A38" s="213" t="s">
        <v>79</v>
      </c>
      <c r="B38" s="213"/>
      <c r="C38" s="213"/>
      <c r="D38" s="213"/>
      <c r="E38" s="213"/>
      <c r="F38" s="213"/>
      <c r="G38" s="213"/>
      <c r="H38" s="254" t="s">
        <v>291</v>
      </c>
      <c r="I38" s="255"/>
      <c r="J38" s="255"/>
      <c r="K38" s="255"/>
      <c r="L38" s="255"/>
      <c r="M38" s="255"/>
      <c r="N38" s="256">
        <f>SUM(AD12:AD36)</f>
        <v>0</v>
      </c>
      <c r="O38" s="256"/>
      <c r="P38" s="255" t="s">
        <v>290</v>
      </c>
      <c r="Q38" s="255"/>
      <c r="R38" s="255"/>
      <c r="S38" s="255"/>
      <c r="T38" s="255"/>
      <c r="U38" s="255"/>
      <c r="V38" s="255"/>
      <c r="W38" s="255"/>
      <c r="X38" s="255"/>
      <c r="Y38" s="255"/>
      <c r="Z38" s="255"/>
      <c r="AA38" s="255"/>
      <c r="AB38" s="255"/>
      <c r="AC38" s="257"/>
      <c r="AD38" s="18">
        <f>SUM(AD12:AD36)</f>
        <v>0</v>
      </c>
      <c r="AE38" s="63"/>
    </row>
    <row r="39" spans="1:32" ht="20.149999999999999" hidden="1" customHeight="1">
      <c r="A39" s="73"/>
      <c r="K39" s="74"/>
      <c r="L39" s="75"/>
      <c r="M39" s="11"/>
      <c r="N39" s="76"/>
      <c r="O39" s="11"/>
      <c r="AF39" s="84"/>
    </row>
    <row r="40" spans="1:32" ht="20.149999999999999" hidden="1" customHeight="1">
      <c r="A40" s="11"/>
      <c r="C40" t="s">
        <v>279</v>
      </c>
    </row>
  </sheetData>
  <sheetProtection sheet="1" objects="1" scenarios="1"/>
  <mergeCells count="123">
    <mergeCell ref="B36:G36"/>
    <mergeCell ref="J36:N36"/>
    <mergeCell ref="P36:V36"/>
    <mergeCell ref="X36:AC36"/>
    <mergeCell ref="A38:G38"/>
    <mergeCell ref="X33:AC33"/>
    <mergeCell ref="B35:G35"/>
    <mergeCell ref="J35:N35"/>
    <mergeCell ref="P35:V35"/>
    <mergeCell ref="X35:AC35"/>
    <mergeCell ref="B37:G37"/>
    <mergeCell ref="J37:N37"/>
    <mergeCell ref="P37:V37"/>
    <mergeCell ref="X37:AC37"/>
    <mergeCell ref="B34:G34"/>
    <mergeCell ref="J34:N34"/>
    <mergeCell ref="P34:V34"/>
    <mergeCell ref="X34:AC34"/>
    <mergeCell ref="H38:M38"/>
    <mergeCell ref="N38:O38"/>
    <mergeCell ref="P38:AC38"/>
    <mergeCell ref="B30:G30"/>
    <mergeCell ref="B31:G31"/>
    <mergeCell ref="B32:G32"/>
    <mergeCell ref="B33:G33"/>
    <mergeCell ref="J33:N33"/>
    <mergeCell ref="P33:V33"/>
    <mergeCell ref="B28:G28"/>
    <mergeCell ref="J28:N28"/>
    <mergeCell ref="P28:V28"/>
    <mergeCell ref="T30:U30"/>
    <mergeCell ref="T31:U31"/>
    <mergeCell ref="T32:U32"/>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B23:G23"/>
    <mergeCell ref="J23:N23"/>
    <mergeCell ref="P23:V23"/>
    <mergeCell ref="X23:AC23"/>
    <mergeCell ref="B20:G20"/>
    <mergeCell ref="J20:N20"/>
    <mergeCell ref="P20:V20"/>
    <mergeCell ref="X20:AC20"/>
    <mergeCell ref="B24:G24"/>
    <mergeCell ref="J24:N24"/>
    <mergeCell ref="P24:V24"/>
    <mergeCell ref="X24:AC24"/>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17:G17"/>
    <mergeCell ref="J17:N17"/>
    <mergeCell ref="P17:V17"/>
    <mergeCell ref="X17:AC17"/>
    <mergeCell ref="B14:G14"/>
    <mergeCell ref="J14:N14"/>
    <mergeCell ref="P14:V14"/>
    <mergeCell ref="X14:AC14"/>
    <mergeCell ref="B15:G15"/>
    <mergeCell ref="J15:N15"/>
    <mergeCell ref="P15:V15"/>
    <mergeCell ref="X15:AC15"/>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A6:G6"/>
    <mergeCell ref="H6:N6"/>
    <mergeCell ref="O6:V6"/>
    <mergeCell ref="W6:AD6"/>
    <mergeCell ref="A7:G7"/>
    <mergeCell ref="H7:AD7"/>
    <mergeCell ref="N1:P1"/>
    <mergeCell ref="Q1:AD1"/>
    <mergeCell ref="A4:AD4"/>
    <mergeCell ref="A5:AD5"/>
    <mergeCell ref="N2:P3"/>
  </mergeCells>
  <phoneticPr fontId="2"/>
  <dataValidations count="1">
    <dataValidation type="list" allowBlank="1" showInputMessage="1" showErrorMessage="1" sqref="I12:I15 O23:O24 O37 O35 W12 W14:W17 W19:W20 W23:W24 W27:W29 O27:O29 W36:W37 O19:O20 O12:O16 I36:I37 I33:I34 I27:I29 I23:I24 I18:I20">
      <formula1>$C$39:$C$40</formula1>
    </dataValidation>
  </dataValidations>
  <printOptions horizontalCentered="1"/>
  <pageMargins left="0.23622047244094491" right="0.23622047244094491" top="0.55118110236220474" bottom="0.55118110236220474" header="0.31496062992125984" footer="0.31496062992125984"/>
  <pageSetup paperSize="9" scale="36" orientation="portrait" r:id="rId1"/>
  <headerFooter alignWithMargins="0"/>
  <ignoredErrors>
    <ignoredError sqref="A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zoomScaleNormal="100" zoomScaleSheetLayoutView="70" workbookViewId="0">
      <selection activeCell="O21" sqref="O21"/>
    </sheetView>
  </sheetViews>
  <sheetFormatPr defaultColWidth="3.6328125" defaultRowHeight="20.149999999999999" customHeight="1"/>
  <cols>
    <col min="1" max="1" width="2.90625" style="6" bestFit="1" customWidth="1"/>
    <col min="2" max="7" width="3.6328125" style="6"/>
    <col min="8" max="8" width="3.7265625" style="6" bestFit="1" customWidth="1"/>
    <col min="9" max="9" width="3.7265625" style="6" customWidth="1"/>
    <col min="10" max="11" width="3.6328125" style="6"/>
    <col min="12" max="12" width="4.26953125" style="6" bestFit="1" customWidth="1"/>
    <col min="13" max="13" width="3.7265625" style="6" bestFit="1" customWidth="1"/>
    <col min="14" max="14" width="3.6328125" style="6"/>
    <col min="15" max="15" width="4.6328125" style="6" bestFit="1" customWidth="1"/>
    <col min="16" max="16" width="3.6328125" style="6"/>
    <col min="17" max="18" width="2.08984375" style="6" customWidth="1"/>
    <col min="19" max="19" width="3.6328125" style="6"/>
    <col min="20" max="20" width="4.26953125" style="6" bestFit="1" customWidth="1"/>
    <col min="21" max="22" width="2.08984375" style="6" customWidth="1"/>
    <col min="23" max="25" width="3.6328125" style="6"/>
    <col min="26" max="27" width="2.08984375" style="6" customWidth="1"/>
    <col min="28" max="28" width="3.7265625" style="6" bestFit="1" customWidth="1"/>
    <col min="29" max="29" width="3.6328125" style="6"/>
    <col min="30" max="30" width="4.6328125" style="6" customWidth="1"/>
    <col min="31" max="31" width="131.26953125" style="6" customWidth="1"/>
    <col min="32" max="228" width="3.6328125" style="6"/>
    <col min="229" max="229" width="2.90625" style="6" bestFit="1" customWidth="1"/>
    <col min="230" max="484" width="3.6328125" style="6"/>
    <col min="485" max="485" width="2.90625" style="6" bestFit="1" customWidth="1"/>
    <col min="486" max="740" width="3.6328125" style="6"/>
    <col min="741" max="741" width="2.90625" style="6" bestFit="1" customWidth="1"/>
    <col min="742" max="996" width="3.6328125" style="6"/>
    <col min="997" max="997" width="2.90625" style="6" bestFit="1" customWidth="1"/>
    <col min="998" max="1252" width="3.6328125" style="6"/>
    <col min="1253" max="1253" width="2.90625" style="6" bestFit="1" customWidth="1"/>
    <col min="1254" max="1508" width="3.6328125" style="6"/>
    <col min="1509" max="1509" width="2.90625" style="6" bestFit="1" customWidth="1"/>
    <col min="1510" max="1764" width="3.6328125" style="6"/>
    <col min="1765" max="1765" width="2.90625" style="6" bestFit="1" customWidth="1"/>
    <col min="1766" max="2020" width="3.6328125" style="6"/>
    <col min="2021" max="2021" width="2.90625" style="6" bestFit="1" customWidth="1"/>
    <col min="2022" max="2276" width="3.6328125" style="6"/>
    <col min="2277" max="2277" width="2.90625" style="6" bestFit="1" customWidth="1"/>
    <col min="2278" max="2532" width="3.6328125" style="6"/>
    <col min="2533" max="2533" width="2.90625" style="6" bestFit="1" customWidth="1"/>
    <col min="2534" max="2788" width="3.6328125" style="6"/>
    <col min="2789" max="2789" width="2.90625" style="6" bestFit="1" customWidth="1"/>
    <col min="2790" max="3044" width="3.6328125" style="6"/>
    <col min="3045" max="3045" width="2.90625" style="6" bestFit="1" customWidth="1"/>
    <col min="3046" max="3300" width="3.6328125" style="6"/>
    <col min="3301" max="3301" width="2.90625" style="6" bestFit="1" customWidth="1"/>
    <col min="3302" max="3556" width="3.6328125" style="6"/>
    <col min="3557" max="3557" width="2.90625" style="6" bestFit="1" customWidth="1"/>
    <col min="3558" max="3812" width="3.6328125" style="6"/>
    <col min="3813" max="3813" width="2.90625" style="6" bestFit="1" customWidth="1"/>
    <col min="3814" max="4068" width="3.6328125" style="6"/>
    <col min="4069" max="4069" width="2.90625" style="6" bestFit="1" customWidth="1"/>
    <col min="4070" max="4324" width="3.6328125" style="6"/>
    <col min="4325" max="4325" width="2.90625" style="6" bestFit="1" customWidth="1"/>
    <col min="4326" max="4580" width="3.6328125" style="6"/>
    <col min="4581" max="4581" width="2.90625" style="6" bestFit="1" customWidth="1"/>
    <col min="4582" max="4836" width="3.6328125" style="6"/>
    <col min="4837" max="4837" width="2.90625" style="6" bestFit="1" customWidth="1"/>
    <col min="4838" max="5092" width="3.6328125" style="6"/>
    <col min="5093" max="5093" width="2.90625" style="6" bestFit="1" customWidth="1"/>
    <col min="5094" max="5348" width="3.6328125" style="6"/>
    <col min="5349" max="5349" width="2.90625" style="6" bestFit="1" customWidth="1"/>
    <col min="5350" max="5604" width="3.6328125" style="6"/>
    <col min="5605" max="5605" width="2.90625" style="6" bestFit="1" customWidth="1"/>
    <col min="5606" max="5860" width="3.6328125" style="6"/>
    <col min="5861" max="5861" width="2.90625" style="6" bestFit="1" customWidth="1"/>
    <col min="5862" max="6116" width="3.6328125" style="6"/>
    <col min="6117" max="6117" width="2.90625" style="6" bestFit="1" customWidth="1"/>
    <col min="6118" max="6372" width="3.6328125" style="6"/>
    <col min="6373" max="6373" width="2.90625" style="6" bestFit="1" customWidth="1"/>
    <col min="6374" max="6628" width="3.6328125" style="6"/>
    <col min="6629" max="6629" width="2.90625" style="6" bestFit="1" customWidth="1"/>
    <col min="6630" max="6884" width="3.6328125" style="6"/>
    <col min="6885" max="6885" width="2.90625" style="6" bestFit="1" customWidth="1"/>
    <col min="6886" max="7140" width="3.6328125" style="6"/>
    <col min="7141" max="7141" width="2.90625" style="6" bestFit="1" customWidth="1"/>
    <col min="7142" max="7396" width="3.6328125" style="6"/>
    <col min="7397" max="7397" width="2.90625" style="6" bestFit="1" customWidth="1"/>
    <col min="7398" max="7652" width="3.6328125" style="6"/>
    <col min="7653" max="7653" width="2.90625" style="6" bestFit="1" customWidth="1"/>
    <col min="7654" max="7908" width="3.6328125" style="6"/>
    <col min="7909" max="7909" width="2.90625" style="6" bestFit="1" customWidth="1"/>
    <col min="7910" max="8164" width="3.6328125" style="6"/>
    <col min="8165" max="8165" width="2.90625" style="6" bestFit="1" customWidth="1"/>
    <col min="8166" max="8420" width="3.6328125" style="6"/>
    <col min="8421" max="8421" width="2.90625" style="6" bestFit="1" customWidth="1"/>
    <col min="8422" max="8676" width="3.6328125" style="6"/>
    <col min="8677" max="8677" width="2.90625" style="6" bestFit="1" customWidth="1"/>
    <col min="8678" max="8932" width="3.6328125" style="6"/>
    <col min="8933" max="8933" width="2.90625" style="6" bestFit="1" customWidth="1"/>
    <col min="8934" max="9188" width="3.6328125" style="6"/>
    <col min="9189" max="9189" width="2.90625" style="6" bestFit="1" customWidth="1"/>
    <col min="9190" max="9444" width="3.6328125" style="6"/>
    <col min="9445" max="9445" width="2.90625" style="6" bestFit="1" customWidth="1"/>
    <col min="9446" max="9700" width="3.6328125" style="6"/>
    <col min="9701" max="9701" width="2.90625" style="6" bestFit="1" customWidth="1"/>
    <col min="9702" max="9956" width="3.6328125" style="6"/>
    <col min="9957" max="9957" width="2.90625" style="6" bestFit="1" customWidth="1"/>
    <col min="9958" max="10212" width="3.6328125" style="6"/>
    <col min="10213" max="10213" width="2.90625" style="6" bestFit="1" customWidth="1"/>
    <col min="10214" max="10468" width="3.6328125" style="6"/>
    <col min="10469" max="10469" width="2.90625" style="6" bestFit="1" customWidth="1"/>
    <col min="10470" max="10724" width="3.6328125" style="6"/>
    <col min="10725" max="10725" width="2.90625" style="6" bestFit="1" customWidth="1"/>
    <col min="10726" max="10980" width="3.6328125" style="6"/>
    <col min="10981" max="10981" width="2.90625" style="6" bestFit="1" customWidth="1"/>
    <col min="10982" max="11236" width="3.6328125" style="6"/>
    <col min="11237" max="11237" width="2.90625" style="6" bestFit="1" customWidth="1"/>
    <col min="11238" max="11492" width="3.6328125" style="6"/>
    <col min="11493" max="11493" width="2.90625" style="6" bestFit="1" customWidth="1"/>
    <col min="11494" max="11748" width="3.6328125" style="6"/>
    <col min="11749" max="11749" width="2.90625" style="6" bestFit="1" customWidth="1"/>
    <col min="11750" max="12004" width="3.6328125" style="6"/>
    <col min="12005" max="12005" width="2.90625" style="6" bestFit="1" customWidth="1"/>
    <col min="12006" max="12260" width="3.6328125" style="6"/>
    <col min="12261" max="12261" width="2.90625" style="6" bestFit="1" customWidth="1"/>
    <col min="12262" max="12516" width="3.6328125" style="6"/>
    <col min="12517" max="12517" width="2.90625" style="6" bestFit="1" customWidth="1"/>
    <col min="12518" max="12772" width="3.6328125" style="6"/>
    <col min="12773" max="12773" width="2.90625" style="6" bestFit="1" customWidth="1"/>
    <col min="12774" max="13028" width="3.6328125" style="6"/>
    <col min="13029" max="13029" width="2.90625" style="6" bestFit="1" customWidth="1"/>
    <col min="13030" max="13284" width="3.6328125" style="6"/>
    <col min="13285" max="13285" width="2.90625" style="6" bestFit="1" customWidth="1"/>
    <col min="13286" max="13540" width="3.6328125" style="6"/>
    <col min="13541" max="13541" width="2.90625" style="6" bestFit="1" customWidth="1"/>
    <col min="13542" max="13796" width="3.6328125" style="6"/>
    <col min="13797" max="13797" width="2.90625" style="6" bestFit="1" customWidth="1"/>
    <col min="13798" max="14052" width="3.6328125" style="6"/>
    <col min="14053" max="14053" width="2.90625" style="6" bestFit="1" customWidth="1"/>
    <col min="14054" max="14308" width="3.6328125" style="6"/>
    <col min="14309" max="14309" width="2.90625" style="6" bestFit="1" customWidth="1"/>
    <col min="14310" max="14564" width="3.6328125" style="6"/>
    <col min="14565" max="14565" width="2.90625" style="6" bestFit="1" customWidth="1"/>
    <col min="14566" max="14820" width="3.6328125" style="6"/>
    <col min="14821" max="14821" width="2.90625" style="6" bestFit="1" customWidth="1"/>
    <col min="14822" max="15076" width="3.6328125" style="6"/>
    <col min="15077" max="15077" width="2.90625" style="6" bestFit="1" customWidth="1"/>
    <col min="15078" max="15332" width="3.6328125" style="6"/>
    <col min="15333" max="15333" width="2.90625" style="6" bestFit="1" customWidth="1"/>
    <col min="15334" max="15588" width="3.6328125" style="6"/>
    <col min="15589" max="15589" width="2.90625" style="6" bestFit="1" customWidth="1"/>
    <col min="15590" max="15844" width="3.6328125" style="6"/>
    <col min="15845" max="15845" width="2.90625" style="6" bestFit="1" customWidth="1"/>
    <col min="15846" max="16100" width="3.6328125" style="6"/>
    <col min="16101" max="16101" width="2.90625" style="6" bestFit="1" customWidth="1"/>
    <col min="16102" max="16384" width="3.6328125" style="6"/>
  </cols>
  <sheetData>
    <row r="1" spans="1:31" s="61" customFormat="1" ht="27" customHeight="1">
      <c r="A1" s="60" t="s">
        <v>119</v>
      </c>
      <c r="F1" s="62"/>
      <c r="G1" s="62"/>
      <c r="H1" s="62"/>
      <c r="I1" s="62"/>
      <c r="J1" s="62"/>
      <c r="N1" s="272" t="s">
        <v>29</v>
      </c>
      <c r="O1" s="272"/>
      <c r="P1" s="272"/>
      <c r="Q1" s="273" t="str">
        <f>IF(経費内訳書!Q1="","",経費内訳書!Q1)</f>
        <v/>
      </c>
      <c r="R1" s="273"/>
      <c r="S1" s="273"/>
      <c r="T1" s="273"/>
      <c r="U1" s="273"/>
      <c r="V1" s="273"/>
      <c r="W1" s="273"/>
      <c r="X1" s="273"/>
      <c r="Y1" s="273"/>
      <c r="Z1" s="273"/>
      <c r="AA1" s="273"/>
      <c r="AB1" s="273"/>
      <c r="AC1" s="273"/>
      <c r="AD1" s="273"/>
      <c r="AE1" s="107"/>
    </row>
    <row r="2" spans="1:31" s="2" customFormat="1" ht="13">
      <c r="A2" s="1"/>
      <c r="F2" s="3"/>
      <c r="G2" s="3"/>
      <c r="H2" s="4"/>
      <c r="I2" s="4"/>
      <c r="J2" s="4"/>
      <c r="N2" s="166" t="s">
        <v>98</v>
      </c>
      <c r="O2" s="167"/>
      <c r="P2" s="168"/>
      <c r="Q2" s="111" t="str">
        <f>経費内訳書!Q2</f>
        <v>■</v>
      </c>
      <c r="R2" s="46" t="s">
        <v>284</v>
      </c>
      <c r="S2" s="46"/>
      <c r="T2" s="88"/>
      <c r="U2" s="47" t="str">
        <f>経費内訳書!U2</f>
        <v>□</v>
      </c>
      <c r="V2" s="46" t="s">
        <v>285</v>
      </c>
      <c r="W2" s="47"/>
      <c r="X2" s="46"/>
      <c r="Y2" s="47"/>
      <c r="Z2" s="46"/>
      <c r="AA2" s="46"/>
      <c r="AB2" s="88"/>
      <c r="AC2" s="46"/>
      <c r="AD2" s="48"/>
      <c r="AE2" s="86"/>
    </row>
    <row r="3" spans="1:31" s="2" customFormat="1" ht="13.5" customHeight="1">
      <c r="A3" s="1"/>
      <c r="F3" s="3"/>
      <c r="G3" s="3"/>
      <c r="H3" s="4"/>
      <c r="I3" s="4"/>
      <c r="J3" s="4"/>
      <c r="N3" s="169"/>
      <c r="O3" s="170"/>
      <c r="P3" s="171"/>
      <c r="Q3" s="112" t="str">
        <f>経費内訳書!Q3</f>
        <v>■</v>
      </c>
      <c r="R3" s="47" t="s">
        <v>283</v>
      </c>
      <c r="S3" s="47"/>
      <c r="T3" s="88"/>
      <c r="U3" s="21" t="str">
        <f>経費内訳書!U3</f>
        <v>□</v>
      </c>
      <c r="V3" s="47" t="s">
        <v>286</v>
      </c>
      <c r="W3" s="21"/>
      <c r="X3" s="47"/>
      <c r="Y3" s="21"/>
      <c r="Z3" s="21" t="str">
        <f>経費内訳書!Z3</f>
        <v>□</v>
      </c>
      <c r="AA3" s="47" t="s">
        <v>287</v>
      </c>
      <c r="AB3" s="47"/>
      <c r="AC3" s="88"/>
      <c r="AD3" s="108"/>
      <c r="AE3" s="87"/>
    </row>
    <row r="4" spans="1:31" s="5" customFormat="1" ht="26.25" customHeight="1">
      <c r="A4" s="162" t="s">
        <v>165</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row>
    <row r="5" spans="1:31" s="5" customFormat="1" ht="10" customHeight="1">
      <c r="A5" s="20"/>
      <c r="B5" s="20"/>
      <c r="C5" s="20"/>
      <c r="D5" s="20"/>
      <c r="E5" s="20"/>
      <c r="F5" s="20"/>
      <c r="G5" s="20"/>
      <c r="H5" s="20"/>
      <c r="I5" s="20"/>
      <c r="J5" s="20"/>
      <c r="K5" s="20"/>
      <c r="L5" s="20"/>
      <c r="M5" s="20"/>
      <c r="N5" s="20"/>
      <c r="O5" s="20"/>
      <c r="P5" s="20"/>
      <c r="Q5" s="20"/>
      <c r="R5" s="34"/>
      <c r="S5" s="20"/>
      <c r="T5" s="20"/>
      <c r="U5" s="20"/>
      <c r="V5" s="34"/>
      <c r="W5" s="20"/>
      <c r="X5" s="20"/>
      <c r="Y5" s="20"/>
      <c r="Z5" s="20"/>
      <c r="AA5" s="34"/>
      <c r="AB5" s="20"/>
      <c r="AC5" s="20"/>
      <c r="AD5" s="20"/>
    </row>
    <row r="6" spans="1:31" ht="25.5" customHeight="1">
      <c r="A6" s="267" t="s">
        <v>35</v>
      </c>
      <c r="B6" s="267"/>
      <c r="C6" s="267"/>
      <c r="D6" s="267"/>
      <c r="E6" s="267"/>
      <c r="F6" s="267"/>
      <c r="G6" s="267"/>
      <c r="H6" s="268" t="str">
        <f>IF(経費内訳書!H5="","",経費内訳書!H5)</f>
        <v/>
      </c>
      <c r="I6" s="268"/>
      <c r="J6" s="268"/>
      <c r="K6" s="268"/>
      <c r="L6" s="268"/>
      <c r="M6" s="268"/>
      <c r="N6" s="268"/>
      <c r="O6" s="266" t="s">
        <v>36</v>
      </c>
      <c r="P6" s="266"/>
      <c r="Q6" s="266"/>
      <c r="R6" s="266"/>
      <c r="S6" s="266"/>
      <c r="T6" s="266"/>
      <c r="U6" s="266"/>
      <c r="V6" s="274" t="str">
        <f>IF(経費内訳書!W5="","",経費内訳書!W5)</f>
        <v/>
      </c>
      <c r="W6" s="275"/>
      <c r="X6" s="275"/>
      <c r="Y6" s="275"/>
      <c r="Z6" s="275"/>
      <c r="AA6" s="275"/>
      <c r="AB6" s="275"/>
      <c r="AC6" s="275"/>
      <c r="AD6" s="276"/>
    </row>
    <row r="7" spans="1:31" ht="34.5" customHeight="1">
      <c r="A7" s="213" t="s">
        <v>0</v>
      </c>
      <c r="B7" s="213"/>
      <c r="C7" s="213"/>
      <c r="D7" s="213"/>
      <c r="E7" s="213"/>
      <c r="F7" s="213"/>
      <c r="G7" s="213"/>
      <c r="H7" s="269" t="str">
        <f>IF(経費内訳書!H6="","",経費内訳書!H6)</f>
        <v/>
      </c>
      <c r="I7" s="269"/>
      <c r="J7" s="269"/>
      <c r="K7" s="269"/>
      <c r="L7" s="269"/>
      <c r="M7" s="269"/>
      <c r="N7" s="269"/>
      <c r="O7" s="269"/>
      <c r="P7" s="269"/>
      <c r="Q7" s="269"/>
      <c r="R7" s="269"/>
      <c r="S7" s="269"/>
      <c r="T7" s="269"/>
      <c r="U7" s="269"/>
      <c r="V7" s="269"/>
      <c r="W7" s="269"/>
      <c r="X7" s="269"/>
      <c r="Y7" s="269"/>
      <c r="Z7" s="269"/>
      <c r="AA7" s="269"/>
      <c r="AB7" s="269"/>
      <c r="AC7" s="269"/>
      <c r="AD7" s="269"/>
    </row>
    <row r="8" spans="1:31" ht="15" customHeight="1">
      <c r="A8" s="32"/>
      <c r="B8" s="32"/>
      <c r="C8" s="32"/>
      <c r="D8" s="32"/>
      <c r="E8" s="32"/>
      <c r="F8" s="32"/>
      <c r="G8" s="32"/>
      <c r="H8" s="32"/>
      <c r="I8" s="32"/>
      <c r="J8" s="32"/>
      <c r="K8" s="32"/>
      <c r="L8" s="32"/>
      <c r="M8" s="32"/>
      <c r="N8" s="32"/>
      <c r="O8" s="32"/>
      <c r="P8" s="32"/>
      <c r="Q8" s="32"/>
      <c r="R8" s="36"/>
      <c r="S8" s="32"/>
      <c r="T8" s="32"/>
      <c r="U8" s="32"/>
      <c r="V8" s="36"/>
      <c r="W8" s="32"/>
      <c r="X8" s="32"/>
      <c r="Y8" s="32"/>
      <c r="Z8" s="32"/>
      <c r="AA8" s="36"/>
      <c r="AB8" s="32"/>
      <c r="AC8" s="32"/>
      <c r="AD8" s="32"/>
    </row>
    <row r="9" spans="1:31" s="5" customFormat="1" ht="34.5" customHeight="1">
      <c r="A9" s="270" t="s">
        <v>120</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row>
    <row r="10" spans="1:31" ht="11.25" customHeight="1">
      <c r="A10" s="27"/>
      <c r="B10" s="27"/>
      <c r="C10" s="27"/>
      <c r="D10" s="27"/>
      <c r="E10" s="27"/>
      <c r="F10" s="27"/>
      <c r="G10" s="27"/>
      <c r="H10" s="7"/>
      <c r="I10" s="7"/>
      <c r="J10" s="7"/>
      <c r="K10" s="7"/>
      <c r="L10" s="7"/>
      <c r="M10" s="7"/>
      <c r="N10" s="7"/>
      <c r="O10" s="7"/>
      <c r="P10" s="7"/>
      <c r="Q10" s="7"/>
      <c r="R10" s="7"/>
      <c r="S10" s="7"/>
      <c r="T10" s="7"/>
      <c r="U10" s="7"/>
      <c r="V10" s="7"/>
      <c r="W10" s="7"/>
      <c r="X10" s="7"/>
      <c r="Y10" s="7"/>
      <c r="Z10" s="7"/>
      <c r="AA10" s="7"/>
      <c r="AB10" s="7"/>
      <c r="AC10" s="7"/>
      <c r="AD10" s="7"/>
    </row>
    <row r="11" spans="1:31" ht="19.5" customHeight="1">
      <c r="A11" s="218" t="s">
        <v>20</v>
      </c>
      <c r="B11" s="219"/>
      <c r="C11" s="219"/>
      <c r="D11" s="219"/>
      <c r="E11" s="219"/>
      <c r="F11" s="219"/>
      <c r="G11" s="220"/>
      <c r="H11" s="227" t="s">
        <v>3</v>
      </c>
      <c r="I11" s="187" t="s">
        <v>4</v>
      </c>
      <c r="J11" s="188"/>
      <c r="K11" s="188"/>
      <c r="L11" s="188"/>
      <c r="M11" s="188"/>
      <c r="N11" s="188"/>
      <c r="O11" s="188"/>
      <c r="P11" s="188"/>
      <c r="Q11" s="188"/>
      <c r="R11" s="188"/>
      <c r="S11" s="188"/>
      <c r="T11" s="188"/>
      <c r="U11" s="188"/>
      <c r="V11" s="188"/>
      <c r="W11" s="188"/>
      <c r="X11" s="188"/>
      <c r="Y11" s="188"/>
      <c r="Z11" s="188"/>
      <c r="AA11" s="188"/>
      <c r="AB11" s="188"/>
      <c r="AC11" s="188"/>
      <c r="AD11" s="189"/>
    </row>
    <row r="12" spans="1:31" ht="20.149999999999999" customHeight="1">
      <c r="A12" s="221"/>
      <c r="B12" s="222"/>
      <c r="C12" s="222"/>
      <c r="D12" s="222"/>
      <c r="E12" s="222"/>
      <c r="F12" s="222"/>
      <c r="G12" s="223"/>
      <c r="H12" s="227"/>
      <c r="I12" s="207" t="s">
        <v>5</v>
      </c>
      <c r="J12" s="208"/>
      <c r="K12" s="208"/>
      <c r="L12" s="208"/>
      <c r="M12" s="208"/>
      <c r="N12" s="209"/>
      <c r="O12" s="207" t="s">
        <v>6</v>
      </c>
      <c r="P12" s="208"/>
      <c r="Q12" s="208"/>
      <c r="R12" s="208"/>
      <c r="S12" s="208"/>
      <c r="T12" s="208"/>
      <c r="U12" s="208"/>
      <c r="V12" s="209"/>
      <c r="W12" s="207" t="s">
        <v>7</v>
      </c>
      <c r="X12" s="208"/>
      <c r="Y12" s="208"/>
      <c r="Z12" s="208"/>
      <c r="AA12" s="208"/>
      <c r="AB12" s="208"/>
      <c r="AC12" s="209"/>
      <c r="AD12" s="277" t="s">
        <v>8</v>
      </c>
    </row>
    <row r="13" spans="1:31" ht="20.149999999999999" customHeight="1">
      <c r="A13" s="224"/>
      <c r="B13" s="225"/>
      <c r="C13" s="225"/>
      <c r="D13" s="225"/>
      <c r="E13" s="225"/>
      <c r="F13" s="225"/>
      <c r="G13" s="226"/>
      <c r="H13" s="227"/>
      <c r="I13" s="8"/>
      <c r="J13" s="31"/>
      <c r="K13" s="31"/>
      <c r="L13" s="12" t="s">
        <v>38</v>
      </c>
      <c r="M13" s="31">
        <v>1</v>
      </c>
      <c r="N13" s="9" t="s">
        <v>26</v>
      </c>
      <c r="O13" s="10"/>
      <c r="P13" s="31"/>
      <c r="Q13" s="31"/>
      <c r="R13" s="35"/>
      <c r="S13" s="12" t="s">
        <v>38</v>
      </c>
      <c r="T13" s="31">
        <v>2</v>
      </c>
      <c r="U13" s="212" t="s">
        <v>26</v>
      </c>
      <c r="V13" s="263"/>
      <c r="W13" s="10"/>
      <c r="X13" s="31"/>
      <c r="Y13" s="31"/>
      <c r="Z13" s="12" t="s">
        <v>38</v>
      </c>
      <c r="AA13" s="12"/>
      <c r="AB13" s="31">
        <v>3</v>
      </c>
      <c r="AC13" s="9" t="s">
        <v>26</v>
      </c>
      <c r="AD13" s="277"/>
    </row>
    <row r="14" spans="1:31" ht="30" customHeight="1">
      <c r="A14" s="13" t="s">
        <v>9</v>
      </c>
      <c r="B14" s="266" t="s">
        <v>30</v>
      </c>
      <c r="C14" s="266"/>
      <c r="D14" s="266"/>
      <c r="E14" s="266"/>
      <c r="F14" s="266"/>
      <c r="G14" s="266"/>
      <c r="H14" s="28">
        <v>1</v>
      </c>
      <c r="I14" s="95"/>
      <c r="J14" s="264" t="s">
        <v>42</v>
      </c>
      <c r="K14" s="264"/>
      <c r="L14" s="264"/>
      <c r="M14" s="264"/>
      <c r="N14" s="265"/>
      <c r="O14" s="95"/>
      <c r="P14" s="264" t="s">
        <v>43</v>
      </c>
      <c r="Q14" s="264"/>
      <c r="R14" s="264"/>
      <c r="S14" s="264"/>
      <c r="T14" s="264"/>
      <c r="U14" s="264"/>
      <c r="V14" s="265"/>
      <c r="W14" s="95"/>
      <c r="X14" s="264" t="s">
        <v>44</v>
      </c>
      <c r="Y14" s="264"/>
      <c r="Z14" s="264"/>
      <c r="AA14" s="264"/>
      <c r="AB14" s="264"/>
      <c r="AC14" s="265"/>
      <c r="AD14" s="18" t="str">
        <f>IF(AND(I14="",O14="",W14=""),"─",IF(AND(W14="",O14=""),H14,IF(W14="",H14*2,H14*3)))</f>
        <v>─</v>
      </c>
      <c r="AE14" s="90" t="s">
        <v>267</v>
      </c>
    </row>
    <row r="15" spans="1:31" ht="30" customHeight="1">
      <c r="A15" s="13" t="s">
        <v>10</v>
      </c>
      <c r="B15" s="266" t="s">
        <v>2</v>
      </c>
      <c r="C15" s="266"/>
      <c r="D15" s="266"/>
      <c r="E15" s="266"/>
      <c r="F15" s="266"/>
      <c r="G15" s="266"/>
      <c r="H15" s="28">
        <v>2</v>
      </c>
      <c r="I15" s="95"/>
      <c r="J15" s="264" t="s">
        <v>41</v>
      </c>
      <c r="K15" s="264"/>
      <c r="L15" s="264"/>
      <c r="M15" s="264"/>
      <c r="N15" s="265"/>
      <c r="O15" s="95"/>
      <c r="P15" s="264" t="s">
        <v>46</v>
      </c>
      <c r="Q15" s="264"/>
      <c r="R15" s="264"/>
      <c r="S15" s="264"/>
      <c r="T15" s="264"/>
      <c r="U15" s="264"/>
      <c r="V15" s="265"/>
      <c r="W15" s="95"/>
      <c r="X15" s="264" t="s">
        <v>45</v>
      </c>
      <c r="Y15" s="264"/>
      <c r="Z15" s="264"/>
      <c r="AA15" s="264"/>
      <c r="AB15" s="264"/>
      <c r="AC15" s="265"/>
      <c r="AD15" s="18" t="str">
        <f>IF(AND(I15="",O15="",W15=""),"─",IF(AND(W15="",O15=""),H15,IF(W15="",H15*2,H15*3)))</f>
        <v>─</v>
      </c>
      <c r="AE15" s="90" t="s">
        <v>217</v>
      </c>
    </row>
    <row r="16" spans="1:31" ht="30" customHeight="1">
      <c r="A16" s="13" t="s">
        <v>12</v>
      </c>
      <c r="B16" s="187" t="s">
        <v>185</v>
      </c>
      <c r="C16" s="188"/>
      <c r="D16" s="188"/>
      <c r="E16" s="188"/>
      <c r="F16" s="188"/>
      <c r="G16" s="189"/>
      <c r="H16" s="28">
        <v>2</v>
      </c>
      <c r="I16" s="110"/>
      <c r="J16" s="258"/>
      <c r="K16" s="258"/>
      <c r="L16" s="258"/>
      <c r="M16" s="258"/>
      <c r="N16" s="259"/>
      <c r="O16" s="95"/>
      <c r="P16" s="264" t="s">
        <v>183</v>
      </c>
      <c r="Q16" s="264"/>
      <c r="R16" s="264"/>
      <c r="S16" s="264"/>
      <c r="T16" s="264"/>
      <c r="U16" s="264"/>
      <c r="V16" s="265"/>
      <c r="W16" s="110"/>
      <c r="X16" s="258"/>
      <c r="Y16" s="258"/>
      <c r="Z16" s="258"/>
      <c r="AA16" s="258"/>
      <c r="AB16" s="258"/>
      <c r="AC16" s="259"/>
      <c r="AD16" s="18" t="str">
        <f>IF(AND(I16="",O16="",W16=""),"─",IF(AND(W16="",O16=""),H16,IF(W16="",H16*2,H16*3)))</f>
        <v>─</v>
      </c>
      <c r="AE16" s="90" t="s">
        <v>235</v>
      </c>
    </row>
    <row r="17" spans="1:31" ht="20.149999999999999" customHeight="1">
      <c r="A17" s="260" t="s">
        <v>13</v>
      </c>
      <c r="B17" s="207" t="s">
        <v>31</v>
      </c>
      <c r="C17" s="208"/>
      <c r="D17" s="208"/>
      <c r="E17" s="208"/>
      <c r="F17" s="208"/>
      <c r="G17" s="209"/>
      <c r="H17" s="28">
        <v>3</v>
      </c>
      <c r="I17" s="98" t="str">
        <f>IF(O18="","",IF(O18&lt;=4,"○",""))</f>
        <v/>
      </c>
      <c r="J17" s="264" t="s">
        <v>47</v>
      </c>
      <c r="K17" s="264"/>
      <c r="L17" s="264"/>
      <c r="M17" s="264"/>
      <c r="N17" s="265"/>
      <c r="O17" s="98" t="str">
        <f>IF(O18="","",IF(AND(O18&gt;=5,O18&lt;=24),"○",""))</f>
        <v/>
      </c>
      <c r="P17" s="264" t="s">
        <v>48</v>
      </c>
      <c r="Q17" s="264"/>
      <c r="R17" s="264"/>
      <c r="S17" s="264"/>
      <c r="T17" s="264"/>
      <c r="U17" s="264"/>
      <c r="V17" s="265"/>
      <c r="W17" s="98" t="str">
        <f>IF(O18="","",IF(O18&gt;=25,"○",""))</f>
        <v/>
      </c>
      <c r="X17" s="264" t="s">
        <v>273</v>
      </c>
      <c r="Y17" s="264"/>
      <c r="Z17" s="264"/>
      <c r="AA17" s="264"/>
      <c r="AB17" s="264"/>
      <c r="AC17" s="265"/>
      <c r="AD17" s="18" t="str">
        <f>IF(L33&lt;&gt;"",H17*3+N33,IF(AND(I17="",O17="",W17=""),"─",IF(AND(W17="",O17=""),H17,IF(W17="",H17*2,H17*3))))</f>
        <v>─</v>
      </c>
      <c r="AE17" s="91" t="s">
        <v>266</v>
      </c>
    </row>
    <row r="18" spans="1:31" ht="30" customHeight="1">
      <c r="A18" s="261"/>
      <c r="B18" s="262"/>
      <c r="C18" s="212"/>
      <c r="D18" s="212"/>
      <c r="E18" s="212"/>
      <c r="F18" s="212"/>
      <c r="G18" s="263"/>
      <c r="H18" s="181" t="s">
        <v>274</v>
      </c>
      <c r="I18" s="182"/>
      <c r="J18" s="182"/>
      <c r="K18" s="182"/>
      <c r="L18" s="182"/>
      <c r="M18" s="182"/>
      <c r="N18" s="183"/>
      <c r="O18" s="95"/>
      <c r="P18" s="237" t="s">
        <v>212</v>
      </c>
      <c r="Q18" s="237"/>
      <c r="R18" s="237"/>
      <c r="S18" s="237"/>
      <c r="T18" s="237"/>
      <c r="U18" s="237"/>
      <c r="V18" s="238"/>
      <c r="W18" s="239" t="s">
        <v>213</v>
      </c>
      <c r="X18" s="240"/>
      <c r="Y18" s="240"/>
      <c r="Z18" s="240"/>
      <c r="AA18" s="240"/>
      <c r="AB18" s="240"/>
      <c r="AC18" s="241"/>
      <c r="AD18" s="18">
        <f>IF(O18="",0,IF(O18&lt;50,0,4*ROUNDUP((O18-49)/12,0)))</f>
        <v>0</v>
      </c>
      <c r="AE18" s="90"/>
    </row>
    <row r="19" spans="1:31" ht="20.149999999999999" customHeight="1">
      <c r="A19" s="260" t="s">
        <v>93</v>
      </c>
      <c r="B19" s="218" t="s">
        <v>32</v>
      </c>
      <c r="C19" s="219"/>
      <c r="D19" s="219"/>
      <c r="E19" s="219"/>
      <c r="F19" s="219"/>
      <c r="G19" s="220"/>
      <c r="H19" s="28">
        <v>1</v>
      </c>
      <c r="I19" s="98" t="str">
        <f>IF(O20="","",IF(O20&lt;=1,"○",""))</f>
        <v>○</v>
      </c>
      <c r="J19" s="264" t="s">
        <v>40</v>
      </c>
      <c r="K19" s="264"/>
      <c r="L19" s="264"/>
      <c r="M19" s="264"/>
      <c r="N19" s="265"/>
      <c r="O19" s="98" t="str">
        <f>IF(O20="","",IF(AND(O20&gt;=2,O20&lt;=5),"○",""))</f>
        <v/>
      </c>
      <c r="P19" s="264" t="s">
        <v>128</v>
      </c>
      <c r="Q19" s="264"/>
      <c r="R19" s="264"/>
      <c r="S19" s="264"/>
      <c r="T19" s="264"/>
      <c r="U19" s="264"/>
      <c r="V19" s="265"/>
      <c r="W19" s="98" t="str">
        <f>IF(O20="","",IF(O20&gt;=6,"○",""))</f>
        <v/>
      </c>
      <c r="X19" s="264" t="s">
        <v>121</v>
      </c>
      <c r="Y19" s="264"/>
      <c r="Z19" s="264"/>
      <c r="AA19" s="264"/>
      <c r="AB19" s="264"/>
      <c r="AC19" s="265"/>
      <c r="AD19" s="18">
        <f>IF(L34&lt;&gt;"",H19*3+N34,IF(AND(I19="",O19="",W19=""),"─",IF(AND(W19="",O19=""),H19,IF(W19="",H19*2,H19*3))))</f>
        <v>1</v>
      </c>
      <c r="AE19" s="91" t="s">
        <v>228</v>
      </c>
    </row>
    <row r="20" spans="1:31" ht="30" customHeight="1">
      <c r="A20" s="261"/>
      <c r="B20" s="224"/>
      <c r="C20" s="225"/>
      <c r="D20" s="225"/>
      <c r="E20" s="225"/>
      <c r="F20" s="225"/>
      <c r="G20" s="226"/>
      <c r="H20" s="181" t="s">
        <v>216</v>
      </c>
      <c r="I20" s="182"/>
      <c r="J20" s="182"/>
      <c r="K20" s="182"/>
      <c r="L20" s="182"/>
      <c r="M20" s="182"/>
      <c r="N20" s="183"/>
      <c r="O20" s="95">
        <v>0</v>
      </c>
      <c r="P20" s="237" t="s">
        <v>214</v>
      </c>
      <c r="Q20" s="237"/>
      <c r="R20" s="237"/>
      <c r="S20" s="237"/>
      <c r="T20" s="237"/>
      <c r="U20" s="237"/>
      <c r="V20" s="238"/>
      <c r="W20" s="239" t="s">
        <v>213</v>
      </c>
      <c r="X20" s="240"/>
      <c r="Y20" s="240"/>
      <c r="Z20" s="240"/>
      <c r="AA20" s="240"/>
      <c r="AB20" s="240"/>
      <c r="AC20" s="241"/>
      <c r="AD20" s="18">
        <f>IF(O20="",0,IF(O20&lt;13,0,ROUNDUP((O20-12)/3,0)))</f>
        <v>0</v>
      </c>
      <c r="AE20" s="90"/>
    </row>
    <row r="21" spans="1:31" ht="30" customHeight="1">
      <c r="A21" s="13" t="s">
        <v>94</v>
      </c>
      <c r="B21" s="181" t="s">
        <v>92</v>
      </c>
      <c r="C21" s="182"/>
      <c r="D21" s="182"/>
      <c r="E21" s="182"/>
      <c r="F21" s="182"/>
      <c r="G21" s="183"/>
      <c r="H21" s="28">
        <v>2</v>
      </c>
      <c r="I21" s="110"/>
      <c r="J21" s="258"/>
      <c r="K21" s="258"/>
      <c r="L21" s="258"/>
      <c r="M21" s="258"/>
      <c r="N21" s="259"/>
      <c r="O21" s="95"/>
      <c r="P21" s="264" t="s">
        <v>183</v>
      </c>
      <c r="Q21" s="264"/>
      <c r="R21" s="264"/>
      <c r="S21" s="264"/>
      <c r="T21" s="264"/>
      <c r="U21" s="264"/>
      <c r="V21" s="265"/>
      <c r="W21" s="95"/>
      <c r="X21" s="264" t="s">
        <v>186</v>
      </c>
      <c r="Y21" s="264"/>
      <c r="Z21" s="264"/>
      <c r="AA21" s="264"/>
      <c r="AB21" s="264"/>
      <c r="AC21" s="265"/>
      <c r="AD21" s="18" t="str">
        <f t="shared" ref="AD21:AD29" si="0">IF(AND(I21="",O21="",W21=""),"─",IF(AND(W21="",O21=""),H21,IF(W21="",H21*2,H21*3)))</f>
        <v>─</v>
      </c>
      <c r="AE21" s="90" t="s">
        <v>218</v>
      </c>
    </row>
    <row r="22" spans="1:31" ht="40" customHeight="1">
      <c r="A22" s="13" t="s">
        <v>110</v>
      </c>
      <c r="B22" s="213" t="s">
        <v>33</v>
      </c>
      <c r="C22" s="213"/>
      <c r="D22" s="213"/>
      <c r="E22" s="213"/>
      <c r="F22" s="213"/>
      <c r="G22" s="213"/>
      <c r="H22" s="28">
        <v>2</v>
      </c>
      <c r="I22" s="95"/>
      <c r="J22" s="264" t="s">
        <v>242</v>
      </c>
      <c r="K22" s="264"/>
      <c r="L22" s="264"/>
      <c r="M22" s="264"/>
      <c r="N22" s="265"/>
      <c r="O22" s="95"/>
      <c r="P22" s="264" t="s">
        <v>240</v>
      </c>
      <c r="Q22" s="264"/>
      <c r="R22" s="264"/>
      <c r="S22" s="264"/>
      <c r="T22" s="264"/>
      <c r="U22" s="264"/>
      <c r="V22" s="265"/>
      <c r="W22" s="95"/>
      <c r="X22" s="264" t="s">
        <v>241</v>
      </c>
      <c r="Y22" s="264"/>
      <c r="Z22" s="264"/>
      <c r="AA22" s="264"/>
      <c r="AB22" s="264"/>
      <c r="AC22" s="265"/>
      <c r="AD22" s="18" t="str">
        <f t="shared" si="0"/>
        <v>─</v>
      </c>
      <c r="AE22" s="90" t="s">
        <v>254</v>
      </c>
    </row>
    <row r="23" spans="1:31" ht="30" customHeight="1">
      <c r="A23" s="13" t="s">
        <v>210</v>
      </c>
      <c r="B23" s="213" t="s">
        <v>187</v>
      </c>
      <c r="C23" s="213"/>
      <c r="D23" s="213"/>
      <c r="E23" s="213"/>
      <c r="F23" s="213"/>
      <c r="G23" s="213"/>
      <c r="H23" s="28">
        <v>2</v>
      </c>
      <c r="I23" s="95"/>
      <c r="J23" s="264" t="s">
        <v>49</v>
      </c>
      <c r="K23" s="264"/>
      <c r="L23" s="264"/>
      <c r="M23" s="264"/>
      <c r="N23" s="265"/>
      <c r="O23" s="110"/>
      <c r="P23" s="258"/>
      <c r="Q23" s="258"/>
      <c r="R23" s="258"/>
      <c r="S23" s="258"/>
      <c r="T23" s="258"/>
      <c r="U23" s="258"/>
      <c r="V23" s="259"/>
      <c r="W23" s="96"/>
      <c r="X23" s="258"/>
      <c r="Y23" s="258"/>
      <c r="Z23" s="258"/>
      <c r="AA23" s="258"/>
      <c r="AB23" s="258"/>
      <c r="AC23" s="259"/>
      <c r="AD23" s="18" t="str">
        <f t="shared" si="0"/>
        <v>─</v>
      </c>
      <c r="AE23" s="90" t="s">
        <v>219</v>
      </c>
    </row>
    <row r="24" spans="1:31" ht="30" customHeight="1">
      <c r="A24" s="13" t="s">
        <v>112</v>
      </c>
      <c r="B24" s="213" t="s">
        <v>34</v>
      </c>
      <c r="C24" s="213"/>
      <c r="D24" s="213"/>
      <c r="E24" s="213"/>
      <c r="F24" s="213"/>
      <c r="G24" s="213"/>
      <c r="H24" s="28">
        <v>2</v>
      </c>
      <c r="I24" s="95"/>
      <c r="J24" s="264" t="s">
        <v>49</v>
      </c>
      <c r="K24" s="264"/>
      <c r="L24" s="264"/>
      <c r="M24" s="264"/>
      <c r="N24" s="265"/>
      <c r="O24" s="110"/>
      <c r="P24" s="258"/>
      <c r="Q24" s="258"/>
      <c r="R24" s="258"/>
      <c r="S24" s="258"/>
      <c r="T24" s="258"/>
      <c r="U24" s="258"/>
      <c r="V24" s="259"/>
      <c r="W24" s="96"/>
      <c r="X24" s="258"/>
      <c r="Y24" s="258"/>
      <c r="Z24" s="258"/>
      <c r="AA24" s="258"/>
      <c r="AB24" s="258"/>
      <c r="AC24" s="259"/>
      <c r="AD24" s="18" t="str">
        <f t="shared" si="0"/>
        <v>─</v>
      </c>
      <c r="AE24" s="90" t="s">
        <v>220</v>
      </c>
    </row>
    <row r="25" spans="1:31" ht="30" customHeight="1">
      <c r="A25" s="13" t="s">
        <v>211</v>
      </c>
      <c r="B25" s="213" t="s">
        <v>37</v>
      </c>
      <c r="C25" s="213"/>
      <c r="D25" s="213"/>
      <c r="E25" s="213"/>
      <c r="F25" s="213"/>
      <c r="G25" s="213"/>
      <c r="H25" s="28">
        <v>3</v>
      </c>
      <c r="I25" s="95"/>
      <c r="J25" s="264" t="s">
        <v>167</v>
      </c>
      <c r="K25" s="264"/>
      <c r="L25" s="264"/>
      <c r="M25" s="264"/>
      <c r="N25" s="265"/>
      <c r="O25" s="95"/>
      <c r="P25" s="264" t="s">
        <v>168</v>
      </c>
      <c r="Q25" s="264"/>
      <c r="R25" s="264"/>
      <c r="S25" s="264"/>
      <c r="T25" s="264"/>
      <c r="U25" s="264"/>
      <c r="V25" s="265"/>
      <c r="W25" s="95"/>
      <c r="X25" s="264" t="s">
        <v>169</v>
      </c>
      <c r="Y25" s="264"/>
      <c r="Z25" s="264"/>
      <c r="AA25" s="264"/>
      <c r="AB25" s="264"/>
      <c r="AC25" s="265"/>
      <c r="AD25" s="18" t="str">
        <f>IF(AND(I25="",O25="",W25=""),"─",IF(AND(W25="",O25=""),H25,IF(W25="",H25*2,H25*3)))</f>
        <v>─</v>
      </c>
      <c r="AE25" s="90" t="s">
        <v>221</v>
      </c>
    </row>
    <row r="26" spans="1:31" ht="30" customHeight="1">
      <c r="A26" s="13" t="s">
        <v>16</v>
      </c>
      <c r="B26" s="213" t="s">
        <v>122</v>
      </c>
      <c r="C26" s="213"/>
      <c r="D26" s="213"/>
      <c r="E26" s="213"/>
      <c r="F26" s="213"/>
      <c r="G26" s="213"/>
      <c r="H26" s="28">
        <v>3</v>
      </c>
      <c r="I26" s="95"/>
      <c r="J26" s="264" t="s">
        <v>49</v>
      </c>
      <c r="K26" s="264"/>
      <c r="L26" s="264"/>
      <c r="M26" s="264"/>
      <c r="N26" s="265"/>
      <c r="O26" s="110"/>
      <c r="P26" s="258"/>
      <c r="Q26" s="258"/>
      <c r="R26" s="258"/>
      <c r="S26" s="258"/>
      <c r="T26" s="258"/>
      <c r="U26" s="258"/>
      <c r="V26" s="259"/>
      <c r="W26" s="96"/>
      <c r="X26" s="258"/>
      <c r="Y26" s="258"/>
      <c r="Z26" s="258"/>
      <c r="AA26" s="258"/>
      <c r="AB26" s="258"/>
      <c r="AC26" s="259"/>
      <c r="AD26" s="18" t="str">
        <f t="shared" ref="AD26" si="1">IF(AND(I26="",O26="",W26=""),"─",IF(AND(W26="",O26=""),H26,IF(W26="",H26*2,H26*3)))</f>
        <v>─</v>
      </c>
      <c r="AE26" s="90" t="s">
        <v>222</v>
      </c>
    </row>
    <row r="27" spans="1:31" ht="30" customHeight="1">
      <c r="A27" s="13" t="s">
        <v>95</v>
      </c>
      <c r="B27" s="213" t="s">
        <v>188</v>
      </c>
      <c r="C27" s="213"/>
      <c r="D27" s="213"/>
      <c r="E27" s="213"/>
      <c r="F27" s="213"/>
      <c r="G27" s="213"/>
      <c r="H27" s="28">
        <v>2</v>
      </c>
      <c r="I27" s="65"/>
      <c r="J27" s="66"/>
      <c r="K27" s="66"/>
      <c r="L27" s="66"/>
      <c r="M27" s="66"/>
      <c r="N27" s="66"/>
      <c r="O27" s="66"/>
      <c r="P27" s="66"/>
      <c r="Q27" s="66"/>
      <c r="R27" s="83"/>
      <c r="S27" s="67" t="s">
        <v>189</v>
      </c>
      <c r="T27" s="94"/>
      <c r="U27" s="68" t="s">
        <v>190</v>
      </c>
      <c r="V27" s="68"/>
      <c r="W27" s="68"/>
      <c r="X27" s="66"/>
      <c r="Y27" s="66"/>
      <c r="Z27" s="66"/>
      <c r="AA27" s="83"/>
      <c r="AB27" s="66"/>
      <c r="AC27" s="69"/>
      <c r="AD27" s="18" t="str">
        <f>IF(T27="","─",T27*H27)</f>
        <v>─</v>
      </c>
      <c r="AE27" s="90" t="s">
        <v>223</v>
      </c>
    </row>
    <row r="28" spans="1:31" ht="30" customHeight="1">
      <c r="A28" s="13" t="s">
        <v>17</v>
      </c>
      <c r="B28" s="213" t="s">
        <v>123</v>
      </c>
      <c r="C28" s="213"/>
      <c r="D28" s="213"/>
      <c r="E28" s="213"/>
      <c r="F28" s="213"/>
      <c r="G28" s="213"/>
      <c r="H28" s="28">
        <v>1</v>
      </c>
      <c r="I28" s="95"/>
      <c r="J28" s="264" t="s">
        <v>50</v>
      </c>
      <c r="K28" s="264"/>
      <c r="L28" s="264"/>
      <c r="M28" s="264"/>
      <c r="N28" s="265"/>
      <c r="O28" s="95"/>
      <c r="P28" s="264" t="s">
        <v>52</v>
      </c>
      <c r="Q28" s="264"/>
      <c r="R28" s="264"/>
      <c r="S28" s="264"/>
      <c r="T28" s="264"/>
      <c r="U28" s="264"/>
      <c r="V28" s="265"/>
      <c r="W28" s="95"/>
      <c r="X28" s="264" t="s">
        <v>51</v>
      </c>
      <c r="Y28" s="264"/>
      <c r="Z28" s="264"/>
      <c r="AA28" s="264"/>
      <c r="AB28" s="264"/>
      <c r="AC28" s="265"/>
      <c r="AD28" s="18" t="str">
        <f t="shared" si="0"/>
        <v>─</v>
      </c>
      <c r="AE28" s="90" t="s">
        <v>224</v>
      </c>
    </row>
    <row r="29" spans="1:31" ht="30" customHeight="1">
      <c r="A29" s="13" t="s">
        <v>96</v>
      </c>
      <c r="B29" s="213" t="s">
        <v>124</v>
      </c>
      <c r="C29" s="213"/>
      <c r="D29" s="213"/>
      <c r="E29" s="213"/>
      <c r="F29" s="213"/>
      <c r="G29" s="213"/>
      <c r="H29" s="28">
        <v>1</v>
      </c>
      <c r="I29" s="95"/>
      <c r="J29" s="264">
        <v>1</v>
      </c>
      <c r="K29" s="264"/>
      <c r="L29" s="264"/>
      <c r="M29" s="264"/>
      <c r="N29" s="265"/>
      <c r="O29" s="95"/>
      <c r="P29" s="278" t="s">
        <v>130</v>
      </c>
      <c r="Q29" s="278"/>
      <c r="R29" s="278"/>
      <c r="S29" s="278"/>
      <c r="T29" s="278"/>
      <c r="U29" s="278"/>
      <c r="V29" s="279"/>
      <c r="W29" s="95"/>
      <c r="X29" s="264" t="s">
        <v>129</v>
      </c>
      <c r="Y29" s="264"/>
      <c r="Z29" s="264"/>
      <c r="AA29" s="264"/>
      <c r="AB29" s="264"/>
      <c r="AC29" s="265"/>
      <c r="AD29" s="18" t="str">
        <f t="shared" si="0"/>
        <v>─</v>
      </c>
      <c r="AE29" s="90" t="s">
        <v>225</v>
      </c>
    </row>
    <row r="30" spans="1:31" ht="30" customHeight="1">
      <c r="A30" s="13" t="s">
        <v>243</v>
      </c>
      <c r="B30" s="213" t="s">
        <v>288</v>
      </c>
      <c r="C30" s="213"/>
      <c r="D30" s="213"/>
      <c r="E30" s="213"/>
      <c r="F30" s="213"/>
      <c r="G30" s="213"/>
      <c r="H30" s="28">
        <v>1</v>
      </c>
      <c r="I30" s="110"/>
      <c r="J30" s="258"/>
      <c r="K30" s="258"/>
      <c r="L30" s="258"/>
      <c r="M30" s="258"/>
      <c r="N30" s="259"/>
      <c r="O30" s="110"/>
      <c r="P30" s="264"/>
      <c r="Q30" s="264"/>
      <c r="R30" s="264"/>
      <c r="S30" s="264"/>
      <c r="T30" s="264"/>
      <c r="U30" s="264"/>
      <c r="V30" s="265"/>
      <c r="W30" s="95"/>
      <c r="X30" s="264" t="s">
        <v>183</v>
      </c>
      <c r="Y30" s="264"/>
      <c r="Z30" s="264"/>
      <c r="AA30" s="264"/>
      <c r="AB30" s="264"/>
      <c r="AC30" s="265"/>
      <c r="AD30" s="18" t="str">
        <f>IF(AND(I30="",O30="",W30=""),"─",IF(AND(W30="",O30=""),H30,IF(W30="",H30*2,H30*3)))</f>
        <v>─</v>
      </c>
      <c r="AE30" s="90" t="s">
        <v>252</v>
      </c>
    </row>
    <row r="31" spans="1:31" ht="30" customHeight="1">
      <c r="A31" s="13" t="s">
        <v>251</v>
      </c>
      <c r="B31" s="213" t="s">
        <v>125</v>
      </c>
      <c r="C31" s="213"/>
      <c r="D31" s="213"/>
      <c r="E31" s="213"/>
      <c r="F31" s="213"/>
      <c r="G31" s="213"/>
      <c r="H31" s="28">
        <v>1</v>
      </c>
      <c r="I31" s="24"/>
      <c r="J31" s="22"/>
      <c r="K31" s="22"/>
      <c r="L31" s="22"/>
      <c r="M31" s="22"/>
      <c r="N31" s="22"/>
      <c r="O31" s="22"/>
      <c r="P31" s="22"/>
      <c r="Q31" s="22"/>
      <c r="R31" s="33"/>
      <c r="S31" s="70" t="s">
        <v>127</v>
      </c>
      <c r="T31" s="109"/>
      <c r="U31" s="71" t="s">
        <v>126</v>
      </c>
      <c r="V31" s="71"/>
      <c r="W31" s="71"/>
      <c r="X31" s="71"/>
      <c r="Y31" s="72"/>
      <c r="Z31" s="22"/>
      <c r="AA31" s="33"/>
      <c r="AB31" s="22"/>
      <c r="AC31" s="23"/>
      <c r="AD31" s="18" t="str">
        <f>IF(T31="","─",T31*H31)</f>
        <v>─</v>
      </c>
      <c r="AE31" s="90" t="s">
        <v>226</v>
      </c>
    </row>
    <row r="32" spans="1:31" ht="20.149999999999999" customHeight="1">
      <c r="A32" s="266" t="s">
        <v>53</v>
      </c>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64">
        <f>SUM(AD14:AD31)</f>
        <v>1</v>
      </c>
    </row>
    <row r="33" spans="1:15" ht="20.149999999999999" customHeight="1">
      <c r="A33" s="73"/>
      <c r="B33" s="32"/>
      <c r="C33" s="30"/>
      <c r="D33" s="30"/>
      <c r="E33" s="30"/>
      <c r="F33" s="30"/>
      <c r="G33" s="30"/>
      <c r="K33" s="74"/>
      <c r="L33" s="77"/>
      <c r="M33" s="78"/>
      <c r="N33" s="79"/>
      <c r="O33" s="78"/>
    </row>
    <row r="34" spans="1:15" ht="20.149999999999999" hidden="1" customHeight="1">
      <c r="A34" s="73"/>
      <c r="B34" s="32"/>
      <c r="C34" t="s">
        <v>279</v>
      </c>
      <c r="D34" s="30"/>
      <c r="E34" s="30"/>
      <c r="F34" s="30"/>
      <c r="G34" s="30"/>
      <c r="K34" s="74"/>
      <c r="L34" s="77"/>
      <c r="M34" s="78"/>
      <c r="N34" s="79"/>
      <c r="O34" s="78"/>
    </row>
    <row r="35" spans="1:15" ht="20.149999999999999" hidden="1" customHeight="1"/>
  </sheetData>
  <sheetProtection sheet="1" objects="1" scenarios="1"/>
  <mergeCells count="86">
    <mergeCell ref="B27:G27"/>
    <mergeCell ref="B28:G28"/>
    <mergeCell ref="J28:N28"/>
    <mergeCell ref="X28:AC28"/>
    <mergeCell ref="B31:G31"/>
    <mergeCell ref="P28:V28"/>
    <mergeCell ref="A32:AC32"/>
    <mergeCell ref="B29:G29"/>
    <mergeCell ref="J29:N29"/>
    <mergeCell ref="X29:AC29"/>
    <mergeCell ref="B30:G30"/>
    <mergeCell ref="J30:N30"/>
    <mergeCell ref="X30:AC30"/>
    <mergeCell ref="P29:V29"/>
    <mergeCell ref="P30:V30"/>
    <mergeCell ref="B21:G21"/>
    <mergeCell ref="J21:N21"/>
    <mergeCell ref="X21:AC21"/>
    <mergeCell ref="B24:G24"/>
    <mergeCell ref="J24:N24"/>
    <mergeCell ref="X24:AC24"/>
    <mergeCell ref="P21:V21"/>
    <mergeCell ref="P24:V24"/>
    <mergeCell ref="B25:G25"/>
    <mergeCell ref="J25:N25"/>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A19:A20"/>
    <mergeCell ref="B19:G20"/>
    <mergeCell ref="J19:N19"/>
    <mergeCell ref="X19:AC19"/>
    <mergeCell ref="H20:N20"/>
    <mergeCell ref="W20:AC20"/>
    <mergeCell ref="P19:V19"/>
    <mergeCell ref="P20:V20"/>
    <mergeCell ref="N2:P3"/>
    <mergeCell ref="N1:P1"/>
    <mergeCell ref="Q1:AD1"/>
    <mergeCell ref="V6:AD6"/>
    <mergeCell ref="P14:V14"/>
    <mergeCell ref="O12:V12"/>
    <mergeCell ref="U13:V13"/>
    <mergeCell ref="A4:AD4"/>
    <mergeCell ref="J14:N14"/>
    <mergeCell ref="X14:AC14"/>
    <mergeCell ref="AD12:AD13"/>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W12:AC12"/>
    <mergeCell ref="B16:G16"/>
    <mergeCell ref="J16:N16"/>
    <mergeCell ref="X16:AC16"/>
    <mergeCell ref="A17:A18"/>
    <mergeCell ref="B17:G18"/>
    <mergeCell ref="J17:N17"/>
    <mergeCell ref="X17:AC17"/>
    <mergeCell ref="H18:N18"/>
    <mergeCell ref="W18:AC18"/>
    <mergeCell ref="P16:V16"/>
    <mergeCell ref="P17:V17"/>
    <mergeCell ref="P18:V18"/>
  </mergeCells>
  <phoneticPr fontId="2"/>
  <dataValidations count="1">
    <dataValidation type="list" allowBlank="1" showInputMessage="1" showErrorMessage="1" sqref="I14:I15 O14:O16 W14:W15 O21 W21 W22 O22 I22 I23:I26 O25 W25 I28:I29 O28:O29 W28:W30">
      <formula1>$C$34:$C$35</formula1>
    </dataValidation>
  </dataValidations>
  <printOptions horizontalCentered="1"/>
  <pageMargins left="0.43307086614173229" right="0.43307086614173229" top="0.55118110236220474" bottom="0.55118110236220474"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使い方と注意事項</vt:lpstr>
      <vt:lpstr>経費内訳書</vt:lpstr>
      <vt:lpstr>別紙1_治験研究経費ポイント算出表</vt:lpstr>
      <vt:lpstr>別紙2_治験薬管理経費　ポイント算出表</vt:lpstr>
      <vt:lpstr>経費内訳書!Print_Area</vt:lpstr>
      <vt:lpstr>'別紙2_治験薬管理経費　ポイント算出表'!Print_Area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y-next20k</cp:lastModifiedBy>
  <cp:lastPrinted>2018-01-10T07:16:32Z</cp:lastPrinted>
  <dcterms:created xsi:type="dcterms:W3CDTF">2015-07-23T02:45:46Z</dcterms:created>
  <dcterms:modified xsi:type="dcterms:W3CDTF">2018-11-02T00:55:45Z</dcterms:modified>
</cp:coreProperties>
</file>